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čunovodstvo_Tuhelj\Desktop\IZVRŠENJE FINANCIJSKOG PLANA 2024\"/>
    </mc:Choice>
  </mc:AlternateContent>
  <xr:revisionPtr revIDLastSave="0" documentId="13_ncr:1_{7303929F-09A5-4B21-99D3-5ECB6A0E4B44}" xr6:coauthVersionLast="47" xr6:coauthVersionMax="47" xr10:uidLastSave="{00000000-0000-0000-0000-000000000000}"/>
  <bookViews>
    <workbookView xWindow="-120" yWindow="-120" windowWidth="25440" windowHeight="15270" firstSheet="1" activeTab="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POSEBNI DIO" sheetId="11" r:id="rId6"/>
  </sheets>
  <definedNames>
    <definedName name="_xlnm.Print_Area" localSheetId="0">SAŽETAK!$B$1:$L$30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5" l="1"/>
  <c r="C14" i="5"/>
  <c r="C17" i="5"/>
  <c r="C13" i="5" s="1"/>
  <c r="C8" i="5" s="1"/>
  <c r="E14" i="5"/>
  <c r="E17" i="5"/>
  <c r="E9" i="5"/>
  <c r="D9" i="5"/>
  <c r="E24" i="5"/>
  <c r="E31" i="5"/>
  <c r="E28" i="5"/>
  <c r="L15" i="1"/>
  <c r="L13" i="1"/>
  <c r="L10" i="3"/>
  <c r="H109" i="11"/>
  <c r="H62" i="11"/>
  <c r="H71" i="11"/>
  <c r="G101" i="11"/>
  <c r="G96" i="11" s="1"/>
  <c r="G120" i="11"/>
  <c r="G115" i="11" s="1"/>
  <c r="G114" i="11" s="1"/>
  <c r="G116" i="11"/>
  <c r="G85" i="11"/>
  <c r="G62" i="11"/>
  <c r="H129" i="11"/>
  <c r="E13" i="5" l="1"/>
  <c r="E8" i="5" s="1"/>
  <c r="F115" i="11"/>
  <c r="G97" i="11"/>
  <c r="H80" i="11"/>
  <c r="H81" i="11"/>
  <c r="G75" i="11"/>
  <c r="G71" i="11"/>
  <c r="F74" i="11"/>
  <c r="E60" i="11"/>
  <c r="H55" i="11"/>
  <c r="H37" i="11"/>
  <c r="F36" i="11"/>
  <c r="E36" i="11"/>
  <c r="H34" i="11"/>
  <c r="H75" i="11" l="1"/>
  <c r="G74" i="11"/>
  <c r="G60" i="11"/>
  <c r="H74" i="11"/>
  <c r="G59" i="11"/>
  <c r="H11" i="3"/>
  <c r="I56" i="3" l="1"/>
  <c r="I96" i="3"/>
  <c r="I49" i="3"/>
  <c r="I89" i="3"/>
  <c r="I85" i="3"/>
  <c r="I48" i="3" l="1"/>
  <c r="I47" i="3"/>
  <c r="K15" i="3"/>
  <c r="K17" i="3"/>
  <c r="I10" i="3"/>
  <c r="K89" i="3"/>
  <c r="K90" i="3"/>
  <c r="K91" i="3"/>
  <c r="K92" i="3"/>
  <c r="K93" i="3"/>
  <c r="K94" i="3"/>
  <c r="J50" i="3"/>
  <c r="J98" i="3"/>
  <c r="J97" i="3" s="1"/>
  <c r="J96" i="3" s="1"/>
  <c r="K80" i="3"/>
  <c r="J35" i="3"/>
  <c r="J34" i="3" s="1"/>
  <c r="J27" i="3"/>
  <c r="J26" i="3" s="1"/>
  <c r="J13" i="3"/>
  <c r="J12" i="3" s="1"/>
  <c r="G98" i="3"/>
  <c r="G97" i="3" s="1"/>
  <c r="G78" i="3"/>
  <c r="G16" i="3"/>
  <c r="K16" i="3" s="1"/>
  <c r="G35" i="3"/>
  <c r="G34" i="3" s="1"/>
  <c r="G30" i="3"/>
  <c r="G27" i="3"/>
  <c r="G26" i="3" s="1"/>
  <c r="G24" i="3"/>
  <c r="G23" i="3" s="1"/>
  <c r="G13" i="3"/>
  <c r="J19" i="1"/>
  <c r="K19" i="1"/>
  <c r="G15" i="1"/>
  <c r="J18" i="1"/>
  <c r="I18" i="1"/>
  <c r="H18" i="1"/>
  <c r="G18" i="1"/>
  <c r="E96" i="11"/>
  <c r="H97" i="11"/>
  <c r="G83" i="11"/>
  <c r="G41" i="11"/>
  <c r="G30" i="11"/>
  <c r="H30" i="11" s="1"/>
  <c r="G12" i="11"/>
  <c r="H12" i="11" s="1"/>
  <c r="G136" i="11"/>
  <c r="G130" i="11" s="1"/>
  <c r="F136" i="11"/>
  <c r="E136" i="11"/>
  <c r="F131" i="11"/>
  <c r="E131" i="11"/>
  <c r="F127" i="11"/>
  <c r="F114" i="11" s="1"/>
  <c r="E127" i="11"/>
  <c r="H112" i="11"/>
  <c r="G111" i="11"/>
  <c r="G95" i="11" s="1"/>
  <c r="F111" i="11"/>
  <c r="F96" i="11" s="1"/>
  <c r="E111" i="11"/>
  <c r="H107" i="11"/>
  <c r="G93" i="11"/>
  <c r="F93" i="11"/>
  <c r="E93" i="11"/>
  <c r="F83" i="11"/>
  <c r="E83" i="11"/>
  <c r="E74" i="11"/>
  <c r="E59" i="11" s="1"/>
  <c r="F60" i="11"/>
  <c r="G57" i="11"/>
  <c r="F57" i="11"/>
  <c r="E57" i="11"/>
  <c r="G50" i="11"/>
  <c r="F50" i="11"/>
  <c r="E50" i="11"/>
  <c r="G33" i="11"/>
  <c r="F33" i="11"/>
  <c r="E33" i="11"/>
  <c r="F10" i="11"/>
  <c r="E10" i="11"/>
  <c r="C24" i="5"/>
  <c r="C28" i="5"/>
  <c r="C27" i="5" s="1"/>
  <c r="C31" i="5"/>
  <c r="G10" i="8"/>
  <c r="F31" i="5"/>
  <c r="F28" i="5"/>
  <c r="F27" i="5" s="1"/>
  <c r="J11" i="3" l="1"/>
  <c r="G12" i="3"/>
  <c r="G82" i="11"/>
  <c r="H41" i="11"/>
  <c r="G36" i="11"/>
  <c r="G35" i="11" s="1"/>
  <c r="H33" i="11"/>
  <c r="G11" i="3"/>
  <c r="H120" i="11"/>
  <c r="E95" i="11"/>
  <c r="H96" i="11"/>
  <c r="H85" i="11"/>
  <c r="G10" i="11"/>
  <c r="F9" i="11"/>
  <c r="F59" i="11"/>
  <c r="F52" i="11"/>
  <c r="G52" i="11"/>
  <c r="E9" i="11"/>
  <c r="E130" i="11"/>
  <c r="F130" i="11"/>
  <c r="H131" i="11"/>
  <c r="H127" i="11"/>
  <c r="H115" i="11"/>
  <c r="E114" i="11"/>
  <c r="H111" i="11"/>
  <c r="H93" i="11"/>
  <c r="F82" i="11"/>
  <c r="E82" i="11"/>
  <c r="E52" i="11"/>
  <c r="F35" i="11"/>
  <c r="E35" i="11"/>
  <c r="H53" i="11"/>
  <c r="H60" i="11"/>
  <c r="H83" i="11"/>
  <c r="C23" i="5"/>
  <c r="F24" i="5"/>
  <c r="F23" i="5" s="1"/>
  <c r="D31" i="5"/>
  <c r="D28" i="5"/>
  <c r="D24" i="5"/>
  <c r="E23" i="5"/>
  <c r="F17" i="5"/>
  <c r="F14" i="5"/>
  <c r="D14" i="5"/>
  <c r="D17" i="5"/>
  <c r="F9" i="5"/>
  <c r="D23" i="5" l="1"/>
  <c r="D13" i="5"/>
  <c r="H10" i="11"/>
  <c r="G9" i="11"/>
  <c r="G8" i="11" s="1"/>
  <c r="E8" i="11"/>
  <c r="F8" i="11"/>
  <c r="H36" i="11"/>
  <c r="H95" i="11"/>
  <c r="H35" i="11"/>
  <c r="H130" i="11"/>
  <c r="H82" i="11"/>
  <c r="H59" i="11"/>
  <c r="H52" i="11"/>
  <c r="H114" i="11"/>
  <c r="H23" i="5" a="1"/>
  <c r="H23" i="5" s="1"/>
  <c r="F13" i="5"/>
  <c r="H13" i="5" s="1" a="1"/>
  <c r="H13" i="5" s="1"/>
  <c r="H48" i="3"/>
  <c r="H47" i="3" s="1"/>
  <c r="J57" i="3"/>
  <c r="K102" i="3"/>
  <c r="K37" i="3"/>
  <c r="K29" i="3"/>
  <c r="K26" i="3"/>
  <c r="K13" i="1"/>
  <c r="L16" i="1"/>
  <c r="L17" i="1"/>
  <c r="K16" i="1"/>
  <c r="K17" i="1"/>
  <c r="J15" i="1"/>
  <c r="H9" i="8"/>
  <c r="H10" i="8"/>
  <c r="G9" i="8"/>
  <c r="H8" i="11" l="1"/>
  <c r="H9" i="11"/>
  <c r="H7" i="8"/>
  <c r="G8" i="8"/>
  <c r="G7" i="8"/>
  <c r="H8" i="8"/>
  <c r="F8" i="5"/>
  <c r="G8" i="5" s="1" a="1"/>
  <c r="G8" i="5" s="1"/>
  <c r="L89" i="3"/>
  <c r="L12" i="3"/>
  <c r="L23" i="3"/>
  <c r="L26" i="3"/>
  <c r="J54" i="3"/>
  <c r="L34" i="3"/>
  <c r="K51" i="3"/>
  <c r="K53" i="3"/>
  <c r="K55" i="3"/>
  <c r="K58" i="3"/>
  <c r="K59" i="3"/>
  <c r="K60" i="3"/>
  <c r="K62" i="3"/>
  <c r="K63" i="3"/>
  <c r="K64" i="3"/>
  <c r="K65" i="3"/>
  <c r="K66" i="3"/>
  <c r="K69" i="3"/>
  <c r="K70" i="3"/>
  <c r="K71" i="3"/>
  <c r="K72" i="3"/>
  <c r="K73" i="3"/>
  <c r="K74" i="3"/>
  <c r="K75" i="3"/>
  <c r="K76" i="3"/>
  <c r="K79" i="3"/>
  <c r="K81" i="3"/>
  <c r="K82" i="3"/>
  <c r="K84" i="3"/>
  <c r="K87" i="3"/>
  <c r="K88" i="3"/>
  <c r="K99" i="3"/>
  <c r="K105" i="3"/>
  <c r="K14" i="3"/>
  <c r="K25" i="3"/>
  <c r="K28" i="3"/>
  <c r="K31" i="3"/>
  <c r="K36" i="3"/>
  <c r="K18" i="1"/>
  <c r="G104" i="3"/>
  <c r="G54" i="3"/>
  <c r="G52" i="3"/>
  <c r="K30" i="3"/>
  <c r="K27" i="3"/>
  <c r="J61" i="3"/>
  <c r="J68" i="3"/>
  <c r="J78" i="3"/>
  <c r="J86" i="3"/>
  <c r="L18" i="1"/>
  <c r="I15" i="1"/>
  <c r="H15" i="1"/>
  <c r="K15" i="1"/>
  <c r="I78" i="3"/>
  <c r="I68" i="3"/>
  <c r="I61" i="3"/>
  <c r="G86" i="3"/>
  <c r="G85" i="3" s="1"/>
  <c r="G68" i="3"/>
  <c r="G61" i="3"/>
  <c r="G57" i="3"/>
  <c r="K104" i="3" l="1"/>
  <c r="G96" i="3"/>
  <c r="K96" i="3" s="1"/>
  <c r="G49" i="3"/>
  <c r="H8" i="5" a="1"/>
  <c r="H8" i="5" s="1"/>
  <c r="K54" i="3"/>
  <c r="K52" i="3"/>
  <c r="K97" i="3"/>
  <c r="L96" i="3"/>
  <c r="K86" i="3"/>
  <c r="L97" i="3"/>
  <c r="J85" i="3"/>
  <c r="K57" i="3"/>
  <c r="J49" i="3"/>
  <c r="G19" i="1"/>
  <c r="I11" i="3"/>
  <c r="K34" i="3"/>
  <c r="K78" i="3"/>
  <c r="K23" i="3"/>
  <c r="K68" i="3"/>
  <c r="G56" i="3"/>
  <c r="K61" i="3"/>
  <c r="K12" i="3"/>
  <c r="K35" i="3"/>
  <c r="K24" i="3"/>
  <c r="K13" i="3"/>
  <c r="K50" i="3"/>
  <c r="K98" i="3"/>
  <c r="J56" i="3"/>
  <c r="G48" i="3" l="1"/>
  <c r="G47" i="3" s="1"/>
  <c r="J48" i="3"/>
  <c r="J47" i="3" s="1"/>
  <c r="K85" i="3"/>
  <c r="L85" i="3"/>
  <c r="K49" i="3"/>
  <c r="L49" i="3"/>
  <c r="L56" i="3"/>
  <c r="K56" i="3"/>
  <c r="G10" i="3"/>
  <c r="L11" i="3"/>
  <c r="K47" i="3" l="1"/>
  <c r="L47" i="3"/>
  <c r="L48" i="3"/>
  <c r="K11" i="3"/>
  <c r="J10" i="3"/>
  <c r="K48" i="3"/>
  <c r="D8" i="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<sst xmlns="http://schemas.openxmlformats.org/spreadsheetml/2006/main" count="387" uniqueCount="231">
  <si>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</si>
  <si>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</si>
  <si>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</si>
  <si>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</si>
  <si>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</si>
  <si>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</si>
  <si>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</si>
  <si>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</si>
  <si>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</si>
  <si>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013 Opće usluge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</si>
  <si>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</si>
  <si>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</si>
  <si>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</si>
  <si>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</si>
  <si>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</si>
  <si>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</si>
  <si>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</si>
  <si>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</si>
  <si>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…</t>
  </si>
  <si>
    <t>PRIJENOS SREDSTAVA IZ PRETHODNE GODINE</t>
  </si>
  <si>
    <t>1 Opći prihodi i primici</t>
  </si>
  <si>
    <t>….</t>
  </si>
  <si>
    <t>Prihodi od prodaje nefinancijske imovine</t>
  </si>
  <si>
    <t>Prihodi od prodaje proizvedene dugotrajne imovine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</si>
  <si>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</si>
  <si>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</si>
  <si>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</si>
  <si>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</si>
  <si>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</si>
  <si>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</si>
  <si>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</si>
  <si>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</si>
  <si>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</si>
  <si>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</si>
  <si>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</si>
  <si>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</si>
  <si>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</si>
  <si>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</si>
  <si>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</si>
  <si>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</si>
  <si>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</si>
  <si>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</si>
  <si>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</si>
  <si>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</si>
  <si>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</si>
  <si>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</si>
  <si>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</si>
  <si>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5=4/3*100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</si>
  <si>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</si>
  <si>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</si>
  <si>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</si>
  <si>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</si>
  <si>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</si>
  <si>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</si>
  <si>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</si>
  <si>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</si>
  <si>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</si>
  <si>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</si>
  <si>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</si>
  <si>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</si>
  <si>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</si>
  <si>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</si>
  <si>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</si>
  <si>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</si>
  <si>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2 Primici iz nenadležnog proračuna</t>
  </si>
  <si>
    <t>0912 Osnovno obrazovanje</t>
  </si>
  <si>
    <t>09 Obrazovanje</t>
  </si>
  <si>
    <t>Dopunski nastavni i vannastav. programi</t>
  </si>
  <si>
    <t>1.3.</t>
  </si>
  <si>
    <t>DONACIJE</t>
  </si>
  <si>
    <t>POSEBNE NAMJENE</t>
  </si>
  <si>
    <t>Financijski rashodi</t>
  </si>
  <si>
    <t>VLASTITA SREDSTVA</t>
  </si>
  <si>
    <t>Tekuće pomoći iz nenadležnog proračuna</t>
  </si>
  <si>
    <t>Prihodi od imovine</t>
  </si>
  <si>
    <t>Prihodi od zakupa i iznajmljivanja imovine</t>
  </si>
  <si>
    <t>Prihodi od upravnih i administ.pristojbi,pristojbi po posebnim propisima i naknada</t>
  </si>
  <si>
    <t>Prihodi po posebnim propisima</t>
  </si>
  <si>
    <t>Ostali nespomenuti prihodi - sufinanciranja</t>
  </si>
  <si>
    <t>Prihodi od prodaje proizvoda i robe,te pruženih usluga, prihodi od donacija</t>
  </si>
  <si>
    <t>Prihodi od prodaje proizvoda i robe,te pruženih usluga</t>
  </si>
  <si>
    <t>Donacije od pravnih i fizičkih osoba izvan općeg proračuna</t>
  </si>
  <si>
    <t>Tekuće donacije</t>
  </si>
  <si>
    <t>Prihodi iz nadležnog proračuna</t>
  </si>
  <si>
    <t>Prihodi iz nadležnog proračuna za financiranje redovne djelat</t>
  </si>
  <si>
    <t>Prihodi iz nadležnog proračuna za financiranje rashoda poslovanja</t>
  </si>
  <si>
    <t>Ostali rashodi za zaposlene</t>
  </si>
  <si>
    <t>Doprinosi na plaće</t>
  </si>
  <si>
    <t>Doprinos zdravstva na plaću</t>
  </si>
  <si>
    <t>Naknade za prijevoz, rad na terenu i odvojeni život</t>
  </si>
  <si>
    <t>Stručno usavršavanje zaposlenika</t>
  </si>
  <si>
    <t>Rashodi za materijal i energiju</t>
  </si>
  <si>
    <t>Uredski materijal i ostali mater.rashodi</t>
  </si>
  <si>
    <t>Materijal i sirovine</t>
  </si>
  <si>
    <t>Energija</t>
  </si>
  <si>
    <t>Materijal i djelovi za tekuće i invest. održavanje</t>
  </si>
  <si>
    <t>Sitan inventar</t>
  </si>
  <si>
    <t>Službena radna odjeća i obuća</t>
  </si>
  <si>
    <t>Rashodi za usluge</t>
  </si>
  <si>
    <t>Usluge telefona i pošte</t>
  </si>
  <si>
    <t>Usluge tekućeg i investicijskog održavanja</t>
  </si>
  <si>
    <t>Usluge promidžbe i informiranja</t>
  </si>
  <si>
    <t>Komunalne usluge</t>
  </si>
  <si>
    <t>Zakupnine i najamnine</t>
  </si>
  <si>
    <t>Zdravstvene usluge</t>
  </si>
  <si>
    <t>Intelektualne i osobne usluge</t>
  </si>
  <si>
    <t>Računalne usluge</t>
  </si>
  <si>
    <t>Ostale usluge</t>
  </si>
  <si>
    <t>Ostali nespomenuti rashodi poslovanja</t>
  </si>
  <si>
    <t>Premija osiguranja imovine</t>
  </si>
  <si>
    <t>Članarine i norme</t>
  </si>
  <si>
    <t>Pristojbe i naknade</t>
  </si>
  <si>
    <t>Troškovi sudskih postupaka</t>
  </si>
  <si>
    <t>Ostali financijski rashodi</t>
  </si>
  <si>
    <t>Bankarske usluge i usluge platnog prometa</t>
  </si>
  <si>
    <t>Zatezne kamate</t>
  </si>
  <si>
    <t>Postrojenja i oprema</t>
  </si>
  <si>
    <t>Uredska oprema i namještaj</t>
  </si>
  <si>
    <t>Uređaji, strojevi i oprema za ostale namjene</t>
  </si>
  <si>
    <t>Knjige, umjetnička djela i ostale izložbene vrijednosti</t>
  </si>
  <si>
    <t>Ostali rashodi</t>
  </si>
  <si>
    <t>Tekuće donacije u naravi - higijen.potrepštine</t>
  </si>
  <si>
    <t>IZVJEŠTAJ O PRIHODIMA I RASHODIMA PREMA IZVORIMA FINANCIRANJA</t>
  </si>
  <si>
    <t>Naknade iz proračuna u naravi - udžbenici</t>
  </si>
  <si>
    <t>Knjige i udžbenici</t>
  </si>
  <si>
    <t>Kapitalne pomoći iz nenadležnog proračuna</t>
  </si>
  <si>
    <t>Pomoći temeljem prijenosa EU sredstava</t>
  </si>
  <si>
    <t>Tekuće pomoći temeljem prijenosa EU sredstava</t>
  </si>
  <si>
    <t>Prihodi od financijske imovine</t>
  </si>
  <si>
    <t>Prihodi od kamata na depozite po viđenju</t>
  </si>
  <si>
    <t>7=5/3*100</t>
  </si>
  <si>
    <t>Prihodi od pruženih uisluga</t>
  </si>
  <si>
    <t>Kapitalne donacije</t>
  </si>
  <si>
    <t>Prihodi iz nadležnog proračuna za nabavu nefinancijske imovine</t>
  </si>
  <si>
    <t xml:space="preserve"> Vlastiti, poseb.namjene, donacije, otplata stanova</t>
  </si>
  <si>
    <t>1.</t>
  </si>
  <si>
    <t>Oprema za održavanje i zaštitu</t>
  </si>
  <si>
    <t>Uređaji,strojevi i oprema za ostale namjene</t>
  </si>
  <si>
    <t>Rashodi za dodatna ulaganja na nefinancijskoj imovini</t>
  </si>
  <si>
    <t>Dodatna ulaganja za ostalu nefinancijsku imovinu</t>
  </si>
  <si>
    <t>Komunikacijska oprema</t>
  </si>
  <si>
    <t>PRENESINI VIŠAK PRIHODA IZ 2022/2023.// IZ 2023. U 2024.</t>
  </si>
  <si>
    <t>IZVORNI PLAN 2024</t>
  </si>
  <si>
    <t>Ostala sredstva KZŽ</t>
  </si>
  <si>
    <t>1.3 Decentralizirana sredstva KZŽ</t>
  </si>
  <si>
    <t>5.2.1. Ministarstvo znanosti i obrazovanja</t>
  </si>
  <si>
    <t>3.1.1. Vlastiti prihodi</t>
  </si>
  <si>
    <t>4.3.1. Prihodi poseb. namjene - sufinanciranja</t>
  </si>
  <si>
    <t>2.1.1. Donacije tekuće i kapitalne</t>
  </si>
  <si>
    <t>5.7.1. Erasmus +</t>
  </si>
  <si>
    <t>1.3.Decentralizirana sredstva KZŽ</t>
  </si>
  <si>
    <t>2.1.1. Tekuće i kapitalne donacije</t>
  </si>
  <si>
    <t>5.7.1.  Erasmus +</t>
  </si>
  <si>
    <t>IZVORNI PLAN 2024.*</t>
  </si>
  <si>
    <t>IZVORNI PLAN  2024.*</t>
  </si>
  <si>
    <t>5.7.1.</t>
  </si>
  <si>
    <t xml:space="preserve"> IZVRŠENJE 
2024.</t>
  </si>
  <si>
    <t>2.1.1.</t>
  </si>
  <si>
    <t>3.1.1.</t>
  </si>
  <si>
    <t>4.3.1.</t>
  </si>
  <si>
    <t>5.2.1.</t>
  </si>
  <si>
    <t>MINISTARSTVO</t>
  </si>
  <si>
    <t>5.4.1.</t>
  </si>
  <si>
    <t>JLS</t>
  </si>
  <si>
    <t>MINISTARSTVO PRIJENOSI EU</t>
  </si>
  <si>
    <t xml:space="preserve">DECENTRALIZACIJA </t>
  </si>
  <si>
    <t>KZŽ-OSTALA SREDSTVA</t>
  </si>
  <si>
    <t>Ostale tekuće donacije</t>
  </si>
  <si>
    <t>Naknada građanima i kućanstvima</t>
  </si>
  <si>
    <t>IZVORNI PLAN 2024.</t>
  </si>
  <si>
    <t>Uredski mat.i ostali mat.rashodi</t>
  </si>
  <si>
    <t>Materijal i dijelovi za tekuće i investicijsko održavnje</t>
  </si>
  <si>
    <t>Sitni inventar</t>
  </si>
  <si>
    <t>Službena radna i zaštitna odjeća i obuća</t>
  </si>
  <si>
    <t>Usluge telefona,pošte i prijevoza</t>
  </si>
  <si>
    <t>Usluge tek.i inv.održavanja</t>
  </si>
  <si>
    <t>Zdrastvene i veterinarske usluge</t>
  </si>
  <si>
    <t>Premije osiguranja</t>
  </si>
  <si>
    <t>Zatezne kamate iz poslovnih odnosa</t>
  </si>
  <si>
    <t>Doprinos za obv.zdr.osiguranje</t>
  </si>
  <si>
    <t>Naknada za prijevoz na posao i s posla</t>
  </si>
  <si>
    <t>3.1.1. Vlastita sredstva</t>
  </si>
  <si>
    <t>Ostale tekuće  donacije u naravi</t>
  </si>
  <si>
    <t>Službena putovanja-Erasmus</t>
  </si>
  <si>
    <t xml:space="preserve">IZVRŠENJE FINANCIJSKOG PLANA PRORAČUNSKOG KORISNIKA JL(R)S - OŠ LIJEPA NAŠA,TUHELJ
ZA RAZDOBLJE:1.1. do 31.12.2024. </t>
  </si>
  <si>
    <t xml:space="preserve">OSTVARENJE/IZVRŠENJE 
01.01.-31.12.2023. </t>
  </si>
  <si>
    <t xml:space="preserve">OSTVARENJE/IZVRŠENJE 
01.-31.12.2024. </t>
  </si>
  <si>
    <t xml:space="preserve">OSTVARENJE/ IZVRŠENJE 
01.01.-31.12.2023. </t>
  </si>
  <si>
    <t xml:space="preserve">OSTVARENJE/ IZVRŠENJE 
01.01.-31.12.2024. </t>
  </si>
  <si>
    <t xml:space="preserve">OSTVARENJE/ IZVRŠENJE 
01. -31.12.2023. </t>
  </si>
  <si>
    <t xml:space="preserve">OSTVARENJE/ IZVRŠENJE 
01. -31.12.2024. </t>
  </si>
  <si>
    <t xml:space="preserve">OSTVARENJE/ IZVRŠENJE 
1. - 31.12.2023. </t>
  </si>
  <si>
    <t xml:space="preserve">OSTVARENJE/ IZVRŠENJE 
01. - 31.12.2024. </t>
  </si>
  <si>
    <t xml:space="preserve"> IZVRŠENJE 
01. -31.12.2023. </t>
  </si>
  <si>
    <t xml:space="preserve"> IZVRŠENJE 
01. - 31.12.2024. </t>
  </si>
  <si>
    <t xml:space="preserve">OSTVARENJE/ IZVRŠENJE 
01. - 12.2023. </t>
  </si>
  <si>
    <t>IZVORNI PLAN ILI REBALANS 2024.*</t>
  </si>
  <si>
    <t>TEKUĆI PLAN 2024.*</t>
  </si>
  <si>
    <t xml:space="preserve">OSTVARENJE/ IZVRŠENJE 
1.- 12.2024. </t>
  </si>
  <si>
    <t xml:space="preserve">OSTVARENJE/IZVRŠENJE 
01. - 31.12.2024. </t>
  </si>
  <si>
    <t>Napomena:  Iznosi u stupcu "OSTVARENJE/IZVRŠENJE 1.-12.2023." preračunavaju se iz kuna u eure prema fiksnom tečaju konverzije (1 EUR=7,53450 kuna) i po pravilima za preračunavanje i zaokruživanje.</t>
  </si>
  <si>
    <t>Napomena : Iznosi u stupcima "OSTVARENJE/IZVRŠENJE 1.-12.2023." i "OSTVARENJE/IZVRŠENJE 1.-12. 2023." iskazuju se na dvije decimale.</t>
  </si>
  <si>
    <t>Reprezentacija</t>
  </si>
  <si>
    <t>Ostale naknade građanima i kućanstvima iz proračuna</t>
  </si>
  <si>
    <t>Naknade građanima i kućanstvima u naravi</t>
  </si>
  <si>
    <t>TEKUĆI PLAN  2024.</t>
  </si>
  <si>
    <t>TEKUĆI PLAN 2024.</t>
  </si>
  <si>
    <t>Višak prihoda vlastita sredstva</t>
  </si>
  <si>
    <t>Naknade građanima i kućanstvima</t>
  </si>
  <si>
    <t>Služabena putovanja</t>
  </si>
  <si>
    <t>Dodatna ulaganja na imovini</t>
  </si>
  <si>
    <t>Tuzemne članarine</t>
  </si>
  <si>
    <t>Ostali nespomenuti fin.rashodi</t>
  </si>
  <si>
    <t>Uredski namještaj i oprema</t>
  </si>
  <si>
    <t>Uređaji,strijevi i oprema za ostale namjene</t>
  </si>
  <si>
    <t>Knjige</t>
  </si>
  <si>
    <t>Matrijal i dijelovi za tek.i inv.</t>
  </si>
  <si>
    <t>Sužbena putovanja</t>
  </si>
  <si>
    <t>Osnovna škola Lijepa naša, TUHELJ -          R A S H O D I</t>
  </si>
  <si>
    <t>IZVRŠENJE FINANCIJSKOG PLANA PRORAČUNA 01.01. DO 31.12.2024.</t>
  </si>
  <si>
    <t xml:space="preserve"> </t>
  </si>
  <si>
    <t>5.4.1. Općina Tuhelj i Krapinske Toplice</t>
  </si>
  <si>
    <t>5.4.1. JLS Općina Tuhelj i Krapinske Toplice</t>
  </si>
  <si>
    <t>Tuhelj, 25.3.2025.</t>
  </si>
  <si>
    <t>Za razdoblje od 01.01.2024. do 31.12.2024.</t>
  </si>
  <si>
    <t>IZVRŠENJE FINANCIJSKOG PLANA PRORAČUNA OD 01.01.DO 31.12.2024.</t>
  </si>
  <si>
    <t>ZA RAZDOBLJE OD 01.01.DO 31.12.2024.</t>
  </si>
  <si>
    <t>KLASA: 400-02/25-01/1</t>
  </si>
  <si>
    <t>URBROJ: 2140-80-02-25-4</t>
  </si>
  <si>
    <t>Ravnatelj:</t>
  </si>
  <si>
    <t>Davor Žažar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</si>
</sst>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sz val="13"/>
      <name val="Arial"/>
      <family val="2"/>
      <charset val="238"/>
    </font>
    <font>
      <b/>
      <i/>
      <sz val="11.5"/>
      <name val="Arial"/>
      <family val="2"/>
      <charset val="238"/>
    </font>
    <font>
      <b/>
      <i/>
      <sz val="10.5"/>
      <name val="Arial"/>
      <family val="2"/>
      <charset val="238"/>
    </font>
    <font>
      <b/>
      <sz val="10.5"/>
      <color indexed="8"/>
      <name val="Arial"/>
      <family val="2"/>
      <charset val="238"/>
    </font>
    <font>
      <i/>
      <sz val="10.5"/>
      <name val="Arial"/>
      <family val="2"/>
      <charset val="238"/>
    </font>
    <font>
      <i/>
      <sz val="10.5"/>
      <color indexed="8"/>
      <name val="Arial"/>
      <family val="2"/>
      <charset val="238"/>
    </font>
    <font>
      <i/>
      <sz val="10.5"/>
      <color theme="1"/>
      <name val="Arial"/>
      <family val="2"/>
      <charset val="238"/>
    </font>
    <font>
      <sz val="10.5"/>
      <color theme="1"/>
      <name val="Arial"/>
      <family val="2"/>
      <charset val="238"/>
    </font>
    <font>
      <b/>
      <sz val="10.5"/>
      <name val="Arial"/>
      <family val="2"/>
      <charset val="238"/>
    </font>
    <font>
      <b/>
      <sz val="10.5"/>
      <color theme="1"/>
      <name val="Arial"/>
      <family val="2"/>
      <charset val="238"/>
    </font>
    <font>
      <b/>
      <i/>
      <sz val="10.5"/>
      <color indexed="8"/>
      <name val="Arial"/>
      <family val="2"/>
      <charset val="238"/>
    </font>
    <font>
      <b/>
      <i/>
      <sz val="10.5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.5"/>
      <name val="Arial"/>
      <family val="2"/>
      <charset val="238"/>
    </font>
    <font>
      <b/>
      <sz val="11.5"/>
      <color indexed="8"/>
      <name val="Arial"/>
      <family val="2"/>
      <charset val="238"/>
    </font>
    <font>
      <b/>
      <sz val="11.5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.5"/>
      <color indexed="8"/>
      <name val="Arial"/>
      <family val="2"/>
      <charset val="238"/>
    </font>
    <font>
      <sz val="11"/>
      <name val="Arial"/>
      <family val="2"/>
      <charset val="238"/>
    </font>
    <font>
      <sz val="10.5"/>
      <name val="Arial"/>
      <family val="2"/>
      <charset val="238"/>
    </font>
    <font>
      <b/>
      <sz val="1"/>
      <color indexed="8"/>
      <name val="Arial"/>
      <family val="2"/>
      <charset val="238"/>
    </font>
    <font>
      <sz val="1"/>
      <color indexed="8"/>
      <name val="Arial"/>
      <family val="2"/>
      <charset val="238"/>
    </font>
    <font>
      <b/>
      <sz val="14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Arial"/>
      <family val="2"/>
      <charset val="238"/>
    </font>
    <font>
      <sz val="10"/>
      <color indexed="8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9" fontId="52" fillId="0" borderId="0" applyFont="0" applyFill="0" applyBorder="0" applyAlignment="0" applyProtection="0"/>
  </cellStyleXfs>
  <cellXfs count="315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0" fontId="8" fillId="2" borderId="3" xfId="0" quotePrefix="1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0" fillId="0" borderId="3" xfId="0" applyBorder="1"/>
    <xf numFmtId="0" fontId="14" fillId="0" borderId="5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16" fillId="2" borderId="3" xfId="0" applyFont="1" applyFill="1" applyBorder="1" applyAlignment="1">
      <alignment horizontal="center" vertical="center" wrapText="1"/>
    </xf>
    <xf numFmtId="0" fontId="16" fillId="0" borderId="3" xfId="0" quotePrefix="1" applyFont="1" applyBorder="1" applyAlignment="1">
      <alignment horizontal="center" vertical="center" wrapText="1"/>
    </xf>
    <xf numFmtId="0" fontId="16" fillId="0" borderId="3" xfId="0" quotePrefix="1" applyFont="1" applyBorder="1" applyAlignment="1">
      <alignment horizontal="center" vertical="center"/>
    </xf>
    <xf numFmtId="0" fontId="6" fillId="3" borderId="3" xfId="0" quotePrefix="1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7" fillId="3" borderId="3" xfId="0" applyFont="1" applyFill="1" applyBorder="1" applyAlignment="1">
      <alignment wrapText="1"/>
    </xf>
    <xf numFmtId="3" fontId="5" fillId="3" borderId="3" xfId="0" applyNumberFormat="1" applyFont="1" applyFill="1" applyBorder="1" applyAlignment="1">
      <alignment horizontal="right"/>
    </xf>
    <xf numFmtId="0" fontId="1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6" fillId="3" borderId="3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0" fontId="29" fillId="2" borderId="3" xfId="0" applyFont="1" applyFill="1" applyBorder="1" applyAlignment="1">
      <alignment horizontal="left" vertical="center" wrapText="1"/>
    </xf>
    <xf numFmtId="0" fontId="32" fillId="4" borderId="3" xfId="0" applyFont="1" applyFill="1" applyBorder="1" applyAlignment="1">
      <alignment horizontal="left" vertical="center" indent="1"/>
    </xf>
    <xf numFmtId="0" fontId="33" fillId="2" borderId="3" xfId="0" applyFont="1" applyFill="1" applyBorder="1" applyAlignment="1">
      <alignment horizontal="left" vertical="center" wrapText="1"/>
    </xf>
    <xf numFmtId="0" fontId="31" fillId="2" borderId="3" xfId="0" quotePrefix="1" applyFont="1" applyFill="1" applyBorder="1" applyAlignment="1">
      <alignment horizontal="left" vertical="center" wrapText="1"/>
    </xf>
    <xf numFmtId="0" fontId="31" fillId="2" borderId="3" xfId="0" applyFont="1" applyFill="1" applyBorder="1" applyAlignment="1">
      <alignment horizontal="left" vertical="center"/>
    </xf>
    <xf numFmtId="0" fontId="20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/>
    <xf numFmtId="4" fontId="8" fillId="0" borderId="3" xfId="0" applyNumberFormat="1" applyFont="1" applyBorder="1" applyAlignment="1">
      <alignment vertical="center"/>
    </xf>
    <xf numFmtId="4" fontId="8" fillId="0" borderId="3" xfId="0" applyNumberFormat="1" applyFont="1" applyBorder="1" applyAlignment="1">
      <alignment vertical="center" wrapText="1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6" fillId="3" borderId="3" xfId="0" applyFont="1" applyFill="1" applyBorder="1" applyAlignment="1" applyProtection="1">
      <alignment horizontal="center" vertical="center" wrapText="1"/>
      <protection locked="0"/>
    </xf>
    <xf numFmtId="0" fontId="29" fillId="2" borderId="3" xfId="0" applyFont="1" applyFill="1" applyBorder="1" applyAlignment="1" applyProtection="1">
      <alignment horizontal="center" vertical="center" wrapText="1"/>
      <protection locked="0"/>
    </xf>
    <xf numFmtId="4" fontId="20" fillId="2" borderId="3" xfId="0" applyNumberFormat="1" applyFont="1" applyFill="1" applyBorder="1" applyAlignment="1" applyProtection="1">
      <alignment horizontal="right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4" fontId="6" fillId="2" borderId="3" xfId="0" applyNumberFormat="1" applyFont="1" applyFill="1" applyBorder="1" applyAlignment="1" applyProtection="1">
      <alignment horizontal="right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4" fontId="3" fillId="2" borderId="3" xfId="0" applyNumberFormat="1" applyFont="1" applyFill="1" applyBorder="1" applyAlignment="1" applyProtection="1">
      <alignment horizontal="right"/>
      <protection locked="0"/>
    </xf>
    <xf numFmtId="0" fontId="8" fillId="2" borderId="3" xfId="0" quotePrefix="1" applyFont="1" applyFill="1" applyBorder="1" applyAlignment="1" applyProtection="1">
      <alignment horizontal="center" vertical="center"/>
      <protection locked="0"/>
    </xf>
    <xf numFmtId="0" fontId="8" fillId="2" borderId="3" xfId="0" quotePrefix="1" applyFont="1" applyFill="1" applyBorder="1" applyAlignment="1" applyProtection="1">
      <alignment horizontal="left" vertical="center"/>
      <protection locked="0"/>
    </xf>
    <xf numFmtId="0" fontId="9" fillId="2" borderId="3" xfId="0" quotePrefix="1" applyFont="1" applyFill="1" applyBorder="1" applyAlignment="1" applyProtection="1">
      <alignment horizontal="center" vertical="center"/>
      <protection locked="0"/>
    </xf>
    <xf numFmtId="0" fontId="10" fillId="2" borderId="3" xfId="0" quotePrefix="1" applyFont="1" applyFill="1" applyBorder="1" applyAlignment="1" applyProtection="1">
      <alignment horizontal="center" vertical="center"/>
      <protection locked="0"/>
    </xf>
    <xf numFmtId="0" fontId="8" fillId="2" borderId="3" xfId="0" quotePrefix="1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4" fontId="0" fillId="0" borderId="0" xfId="0" applyNumberFormat="1" applyBorder="1" applyAlignment="1" applyProtection="1">
      <alignment horizontal="right"/>
      <protection locked="0"/>
    </xf>
    <xf numFmtId="0" fontId="0" fillId="0" borderId="6" xfId="0" applyBorder="1" applyAlignment="1" applyProtection="1">
      <alignment horizontal="right"/>
      <protection locked="0"/>
    </xf>
    <xf numFmtId="4" fontId="0" fillId="0" borderId="6" xfId="0" applyNumberFormat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right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3" fillId="0" borderId="0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6" fillId="3" borderId="3" xfId="0" applyFont="1" applyFill="1" applyBorder="1" applyAlignment="1" applyProtection="1">
      <alignment horizontal="right" vertical="center" wrapText="1"/>
      <protection locked="0"/>
    </xf>
    <xf numFmtId="4" fontId="16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16" fillId="3" borderId="3" xfId="0" applyFont="1" applyFill="1" applyBorder="1" applyAlignment="1" applyProtection="1">
      <alignment horizontal="right" vertical="center" wrapText="1"/>
      <protection locked="0"/>
    </xf>
    <xf numFmtId="0" fontId="48" fillId="2" borderId="3" xfId="0" applyFont="1" applyFill="1" applyBorder="1" applyAlignment="1" applyProtection="1">
      <alignment horizontal="center" vertical="center" wrapText="1"/>
      <protection locked="0"/>
    </xf>
    <xf numFmtId="4" fontId="49" fillId="2" borderId="3" xfId="0" applyNumberFormat="1" applyFont="1" applyFill="1" applyBorder="1" applyAlignment="1" applyProtection="1">
      <alignment horizontal="right"/>
      <protection locked="0"/>
    </xf>
    <xf numFmtId="4" fontId="50" fillId="0" borderId="3" xfId="0" applyNumberFormat="1" applyFont="1" applyBorder="1" applyAlignment="1" applyProtection="1">
      <alignment horizontal="right"/>
      <protection locked="0"/>
    </xf>
    <xf numFmtId="0" fontId="48" fillId="2" borderId="3" xfId="0" applyFont="1" applyFill="1" applyBorder="1" applyAlignment="1" applyProtection="1">
      <alignment horizontal="left" vertical="center" wrapText="1"/>
      <protection locked="0"/>
    </xf>
    <xf numFmtId="0" fontId="43" fillId="2" borderId="3" xfId="0" applyFont="1" applyFill="1" applyBorder="1" applyAlignment="1" applyProtection="1">
      <alignment horizontal="center" vertical="center" wrapText="1"/>
      <protection locked="0"/>
    </xf>
    <xf numFmtId="0" fontId="37" fillId="2" borderId="3" xfId="0" applyFont="1" applyFill="1" applyBorder="1" applyAlignment="1" applyProtection="1">
      <alignment horizontal="left" vertical="center" wrapText="1"/>
      <protection locked="0"/>
    </xf>
    <xf numFmtId="4" fontId="22" fillId="0" borderId="3" xfId="0" applyNumberFormat="1" applyFont="1" applyBorder="1" applyAlignment="1" applyProtection="1">
      <alignment horizontal="right"/>
      <protection locked="0"/>
    </xf>
    <xf numFmtId="0" fontId="39" fillId="2" borderId="3" xfId="0" quotePrefix="1" applyFont="1" applyFill="1" applyBorder="1" applyAlignment="1" applyProtection="1">
      <alignment horizontal="center" vertical="center"/>
      <protection locked="0"/>
    </xf>
    <xf numFmtId="0" fontId="37" fillId="2" borderId="3" xfId="0" quotePrefix="1" applyFont="1" applyFill="1" applyBorder="1" applyAlignment="1" applyProtection="1">
      <alignment horizontal="left" vertical="center"/>
      <protection locked="0"/>
    </xf>
    <xf numFmtId="4" fontId="40" fillId="2" borderId="3" xfId="0" applyNumberFormat="1" applyFont="1" applyFill="1" applyBorder="1" applyAlignment="1" applyProtection="1">
      <alignment horizontal="right"/>
      <protection locked="0"/>
    </xf>
    <xf numFmtId="4" fontId="41" fillId="0" borderId="3" xfId="0" applyNumberFormat="1" applyFont="1" applyBorder="1" applyAlignment="1" applyProtection="1">
      <alignment horizontal="right"/>
      <protection locked="0"/>
    </xf>
    <xf numFmtId="4" fontId="27" fillId="0" borderId="3" xfId="0" applyNumberFormat="1" applyFont="1" applyBorder="1" applyAlignment="1" applyProtection="1">
      <alignment horizontal="right"/>
      <protection locked="0"/>
    </xf>
    <xf numFmtId="0" fontId="43" fillId="2" borderId="3" xfId="0" quotePrefix="1" applyFont="1" applyFill="1" applyBorder="1" applyAlignment="1" applyProtection="1">
      <alignment horizontal="center" vertical="center"/>
      <protection locked="0"/>
    </xf>
    <xf numFmtId="0" fontId="28" fillId="2" borderId="3" xfId="0" quotePrefix="1" applyFont="1" applyFill="1" applyBorder="1" applyAlignment="1" applyProtection="1">
      <alignment horizontal="center" vertical="center"/>
      <protection locked="0"/>
    </xf>
    <xf numFmtId="0" fontId="30" fillId="2" borderId="3" xfId="0" quotePrefix="1" applyFont="1" applyFill="1" applyBorder="1" applyAlignment="1" applyProtection="1">
      <alignment horizontal="left" vertical="center"/>
      <protection locked="0"/>
    </xf>
    <xf numFmtId="0" fontId="37" fillId="2" borderId="3" xfId="0" quotePrefix="1" applyFont="1" applyFill="1" applyBorder="1" applyAlignment="1" applyProtection="1">
      <alignment horizontal="center" vertical="center"/>
      <protection locked="0"/>
    </xf>
    <xf numFmtId="4" fontId="45" fillId="2" borderId="3" xfId="0" applyNumberFormat="1" applyFont="1" applyFill="1" applyBorder="1" applyAlignment="1" applyProtection="1">
      <alignment horizontal="right"/>
      <protection locked="0"/>
    </xf>
    <xf numFmtId="4" fontId="46" fillId="0" borderId="3" xfId="0" applyNumberFormat="1" applyFont="1" applyBorder="1" applyAlignment="1" applyProtection="1">
      <alignment horizontal="right"/>
      <protection locked="0"/>
    </xf>
    <xf numFmtId="0" fontId="37" fillId="2" borderId="3" xfId="0" quotePrefix="1" applyFont="1" applyFill="1" applyBorder="1" applyAlignment="1" applyProtection="1">
      <alignment horizontal="left" vertical="center" wrapText="1"/>
      <protection locked="0"/>
    </xf>
    <xf numFmtId="0" fontId="28" fillId="2" borderId="3" xfId="0" quotePrefix="1" applyFont="1" applyFill="1" applyBorder="1" applyAlignment="1" applyProtection="1">
      <alignment horizontal="left" vertical="center" wrapText="1"/>
      <protection locked="0"/>
    </xf>
    <xf numFmtId="0" fontId="9" fillId="2" borderId="3" xfId="0" quotePrefix="1" applyFont="1" applyFill="1" applyBorder="1" applyAlignment="1" applyProtection="1">
      <alignment horizontal="left" vertical="center"/>
      <protection locked="0"/>
    </xf>
    <xf numFmtId="0" fontId="28" fillId="2" borderId="3" xfId="0" quotePrefix="1" applyFont="1" applyFill="1" applyBorder="1" applyAlignment="1" applyProtection="1">
      <alignment horizontal="left" vertical="center"/>
      <protection locked="0"/>
    </xf>
    <xf numFmtId="4" fontId="47" fillId="2" borderId="3" xfId="0" applyNumberFormat="1" applyFont="1" applyFill="1" applyBorder="1" applyAlignment="1" applyProtection="1">
      <alignment horizontal="right"/>
      <protection locked="0"/>
    </xf>
    <xf numFmtId="4" fontId="38" fillId="2" borderId="3" xfId="0" applyNumberFormat="1" applyFont="1" applyFill="1" applyBorder="1" applyAlignment="1" applyProtection="1">
      <alignment horizontal="right"/>
      <protection locked="0"/>
    </xf>
    <xf numFmtId="4" fontId="44" fillId="0" borderId="3" xfId="0" applyNumberFormat="1" applyFont="1" applyBorder="1" applyAlignment="1" applyProtection="1">
      <alignment horizontal="right"/>
      <protection locked="0"/>
    </xf>
    <xf numFmtId="0" fontId="29" fillId="2" borderId="3" xfId="0" applyFont="1" applyFill="1" applyBorder="1" applyAlignment="1" applyProtection="1">
      <alignment horizontal="center" vertical="center"/>
      <protection locked="0"/>
    </xf>
    <xf numFmtId="0" fontId="29" fillId="2" borderId="3" xfId="0" applyFont="1" applyFill="1" applyBorder="1" applyAlignment="1" applyProtection="1">
      <alignment horizontal="left" vertical="center" wrapText="1"/>
      <protection locked="0"/>
    </xf>
    <xf numFmtId="4" fontId="42" fillId="0" borderId="3" xfId="0" applyNumberFormat="1" applyFont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6" fillId="0" borderId="3" xfId="0" quotePrefix="1" applyFont="1" applyBorder="1" applyAlignment="1">
      <alignment horizontal="center" vertical="center" wrapText="1"/>
    </xf>
    <xf numFmtId="4" fontId="51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3" xfId="0" applyFont="1" applyBorder="1" applyAlignment="1" applyProtection="1">
      <alignment horizontal="right"/>
      <protection locked="0"/>
    </xf>
    <xf numFmtId="4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2" fontId="27" fillId="0" borderId="3" xfId="0" applyNumberFormat="1" applyFont="1" applyBorder="1" applyAlignment="1" applyProtection="1">
      <alignment horizontal="right"/>
      <protection locked="0"/>
    </xf>
    <xf numFmtId="2" fontId="26" fillId="0" borderId="3" xfId="0" applyNumberFormat="1" applyFont="1" applyBorder="1" applyAlignment="1" applyProtection="1">
      <alignment horizontal="right"/>
      <protection locked="0"/>
    </xf>
    <xf numFmtId="2" fontId="26" fillId="0" borderId="3" xfId="2" applyNumberFormat="1" applyFont="1" applyBorder="1" applyAlignment="1" applyProtection="1">
      <alignment horizontal="right"/>
      <protection locked="0"/>
    </xf>
    <xf numFmtId="2" fontId="27" fillId="0" borderId="3" xfId="2" applyNumberFormat="1" applyFont="1" applyBorder="1" applyAlignment="1" applyProtection="1">
      <alignment horizontal="right"/>
      <protection locked="0"/>
    </xf>
    <xf numFmtId="4" fontId="54" fillId="2" borderId="3" xfId="0" applyNumberFormat="1" applyFont="1" applyFill="1" applyBorder="1" applyAlignment="1" applyProtection="1">
      <alignment horizontal="right"/>
      <protection locked="0"/>
    </xf>
    <xf numFmtId="2" fontId="0" fillId="0" borderId="3" xfId="0" applyNumberFormat="1" applyBorder="1" applyAlignment="1" applyProtection="1">
      <alignment horizontal="right"/>
      <protection locked="0"/>
    </xf>
    <xf numFmtId="0" fontId="29" fillId="2" borderId="3" xfId="0" applyFont="1" applyFill="1" applyBorder="1" applyAlignment="1">
      <alignment wrapText="1"/>
    </xf>
    <xf numFmtId="0" fontId="36" fillId="8" borderId="3" xfId="0" applyFont="1" applyFill="1" applyBorder="1" applyAlignment="1">
      <alignment horizontal="left" vertical="center" indent="1"/>
    </xf>
    <xf numFmtId="0" fontId="33" fillId="8" borderId="3" xfId="0" applyFont="1" applyFill="1" applyBorder="1" applyAlignment="1">
      <alignment horizontal="left" vertical="center" wrapText="1"/>
    </xf>
    <xf numFmtId="0" fontId="34" fillId="6" borderId="3" xfId="0" applyFont="1" applyFill="1" applyBorder="1" applyAlignment="1">
      <alignment vertical="center" wrapText="1"/>
    </xf>
    <xf numFmtId="0" fontId="31" fillId="6" borderId="3" xfId="0" applyFont="1" applyFill="1" applyBorder="1" applyAlignment="1">
      <alignment vertical="center"/>
    </xf>
    <xf numFmtId="2" fontId="3" fillId="5" borderId="3" xfId="0" applyNumberFormat="1" applyFont="1" applyFill="1" applyBorder="1" applyAlignment="1">
      <alignment horizontal="center" vertical="center" wrapText="1"/>
    </xf>
    <xf numFmtId="2" fontId="6" fillId="5" borderId="3" xfId="0" applyNumberFormat="1" applyFont="1" applyFill="1" applyBorder="1" applyAlignment="1">
      <alignment horizontal="center" vertical="center" wrapText="1"/>
    </xf>
    <xf numFmtId="2" fontId="26" fillId="5" borderId="3" xfId="0" applyNumberFormat="1" applyFont="1" applyFill="1" applyBorder="1" applyAlignment="1">
      <alignment horizontal="center" vertical="center"/>
    </xf>
    <xf numFmtId="2" fontId="27" fillId="5" borderId="3" xfId="0" applyNumberFormat="1" applyFont="1" applyFill="1" applyBorder="1" applyAlignment="1">
      <alignment horizontal="center" vertical="center"/>
    </xf>
    <xf numFmtId="0" fontId="29" fillId="8" borderId="3" xfId="0" applyFont="1" applyFill="1" applyBorder="1" applyAlignment="1">
      <alignment horizontal="left" vertical="center" wrapText="1"/>
    </xf>
    <xf numFmtId="2" fontId="6" fillId="8" borderId="3" xfId="0" applyNumberFormat="1" applyFont="1" applyFill="1" applyBorder="1" applyAlignment="1">
      <alignment horizontal="center" vertical="center" wrapText="1"/>
    </xf>
    <xf numFmtId="2" fontId="26" fillId="8" borderId="3" xfId="0" applyNumberFormat="1" applyFont="1" applyFill="1" applyBorder="1" applyAlignment="1">
      <alignment horizontal="center" vertical="center"/>
    </xf>
    <xf numFmtId="0" fontId="35" fillId="9" borderId="3" xfId="0" applyFont="1" applyFill="1" applyBorder="1" applyAlignment="1">
      <alignment horizontal="left" vertical="center" wrapText="1"/>
    </xf>
    <xf numFmtId="2" fontId="6" fillId="9" borderId="3" xfId="0" applyNumberFormat="1" applyFont="1" applyFill="1" applyBorder="1" applyAlignment="1">
      <alignment horizontal="center" vertical="center" wrapText="1"/>
    </xf>
    <xf numFmtId="2" fontId="26" fillId="9" borderId="3" xfId="0" applyNumberFormat="1" applyFont="1" applyFill="1" applyBorder="1" applyAlignment="1">
      <alignment horizontal="center" vertical="center"/>
    </xf>
    <xf numFmtId="0" fontId="48" fillId="9" borderId="3" xfId="0" applyFont="1" applyFill="1" applyBorder="1" applyAlignment="1">
      <alignment horizontal="left" vertical="center" wrapText="1" indent="1"/>
    </xf>
    <xf numFmtId="4" fontId="55" fillId="3" borderId="3" xfId="0" applyNumberFormat="1" applyFont="1" applyFill="1" applyBorder="1" applyAlignment="1">
      <alignment vertical="center"/>
    </xf>
    <xf numFmtId="3" fontId="20" fillId="3" borderId="3" xfId="0" applyNumberFormat="1" applyFont="1" applyFill="1" applyBorder="1" applyAlignment="1">
      <alignment horizontal="right"/>
    </xf>
    <xf numFmtId="4" fontId="20" fillId="3" borderId="3" xfId="0" applyNumberFormat="1" applyFont="1" applyFill="1" applyBorder="1" applyAlignment="1">
      <alignment horizontal="right"/>
    </xf>
    <xf numFmtId="0" fontId="29" fillId="3" borderId="1" xfId="0" applyFont="1" applyFill="1" applyBorder="1" applyAlignment="1">
      <alignment horizontal="left" vertical="center"/>
    </xf>
    <xf numFmtId="0" fontId="55" fillId="3" borderId="2" xfId="0" applyFont="1" applyFill="1" applyBorder="1" applyAlignment="1">
      <alignment vertical="center"/>
    </xf>
    <xf numFmtId="1" fontId="22" fillId="0" borderId="3" xfId="0" applyNumberFormat="1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38" fillId="3" borderId="3" xfId="0" applyNumberFormat="1" applyFont="1" applyFill="1" applyBorder="1" applyAlignment="1">
      <alignment horizontal="right" wrapText="1"/>
    </xf>
    <xf numFmtId="3" fontId="38" fillId="0" borderId="3" xfId="0" applyNumberFormat="1" applyFont="1" applyBorder="1" applyAlignment="1">
      <alignment horizontal="right"/>
    </xf>
    <xf numFmtId="4" fontId="38" fillId="0" borderId="3" xfId="0" applyNumberFormat="1" applyFont="1" applyBorder="1" applyAlignment="1">
      <alignment horizontal="right"/>
    </xf>
    <xf numFmtId="4" fontId="56" fillId="3" borderId="3" xfId="0" applyNumberFormat="1" applyFont="1" applyFill="1" applyBorder="1" applyAlignment="1">
      <alignment vertical="center" wrapText="1"/>
    </xf>
    <xf numFmtId="4" fontId="38" fillId="3" borderId="3" xfId="0" applyNumberFormat="1" applyFont="1" applyFill="1" applyBorder="1" applyAlignment="1">
      <alignment horizontal="right" wrapText="1"/>
    </xf>
    <xf numFmtId="4" fontId="54" fillId="0" borderId="3" xfId="0" applyNumberFormat="1" applyFont="1" applyBorder="1" applyAlignment="1">
      <alignment horizontal="right" vertical="center" wrapText="1"/>
    </xf>
    <xf numFmtId="2" fontId="0" fillId="0" borderId="3" xfId="0" applyNumberFormat="1" applyBorder="1"/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quotePrefix="1" applyFont="1" applyBorder="1" applyAlignment="1">
      <alignment horizontal="center" vertical="center" wrapText="1"/>
    </xf>
    <xf numFmtId="4" fontId="0" fillId="0" borderId="3" xfId="0" applyNumberFormat="1" applyBorder="1"/>
    <xf numFmtId="4" fontId="16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23" fillId="9" borderId="3" xfId="0" applyNumberFormat="1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6" borderId="3" xfId="0" applyNumberFormat="1" applyFont="1" applyFill="1" applyBorder="1" applyAlignment="1">
      <alignment horizontal="right"/>
    </xf>
    <xf numFmtId="4" fontId="24" fillId="4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 wrapText="1"/>
    </xf>
    <xf numFmtId="4" fontId="24" fillId="9" borderId="3" xfId="0" applyNumberFormat="1" applyFont="1" applyFill="1" applyBorder="1" applyAlignment="1">
      <alignment horizontal="right" wrapText="1"/>
    </xf>
    <xf numFmtId="4" fontId="20" fillId="8" borderId="3" xfId="0" applyNumberFormat="1" applyFont="1" applyFill="1" applyBorder="1" applyAlignment="1">
      <alignment horizontal="right"/>
    </xf>
    <xf numFmtId="4" fontId="24" fillId="8" borderId="3" xfId="0" applyNumberFormat="1" applyFont="1" applyFill="1" applyBorder="1" applyAlignment="1">
      <alignment horizontal="right"/>
    </xf>
    <xf numFmtId="4" fontId="24" fillId="8" borderId="3" xfId="0" applyNumberFormat="1" applyFont="1" applyFill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21" fillId="2" borderId="3" xfId="0" applyNumberFormat="1" applyFont="1" applyFill="1" applyBorder="1" applyAlignment="1">
      <alignment horizontal="right"/>
    </xf>
    <xf numFmtId="4" fontId="47" fillId="6" borderId="3" xfId="0" applyNumberFormat="1" applyFont="1" applyFill="1" applyBorder="1" applyAlignment="1">
      <alignment horizontal="right"/>
    </xf>
    <xf numFmtId="4" fontId="24" fillId="9" borderId="3" xfId="0" applyNumberFormat="1" applyFont="1" applyFill="1" applyBorder="1" applyAlignment="1">
      <alignment horizontal="right"/>
    </xf>
    <xf numFmtId="4" fontId="38" fillId="2" borderId="3" xfId="0" applyNumberFormat="1" applyFont="1" applyFill="1" applyBorder="1" applyAlignment="1">
      <alignment horizontal="right"/>
    </xf>
    <xf numFmtId="4" fontId="1" fillId="0" borderId="3" xfId="0" applyNumberFormat="1" applyFont="1" applyBorder="1"/>
    <xf numFmtId="4" fontId="0" fillId="6" borderId="3" xfId="0" applyNumberFormat="1" applyFill="1" applyBorder="1" applyAlignment="1">
      <alignment horizontal="right"/>
    </xf>
    <xf numFmtId="4" fontId="25" fillId="4" borderId="3" xfId="0" applyNumberFormat="1" applyFont="1" applyFill="1" applyBorder="1"/>
    <xf numFmtId="4" fontId="53" fillId="0" borderId="3" xfId="0" applyNumberFormat="1" applyFont="1" applyBorder="1"/>
    <xf numFmtId="4" fontId="0" fillId="0" borderId="3" xfId="0" applyNumberFormat="1" applyFont="1" applyBorder="1"/>
    <xf numFmtId="4" fontId="25" fillId="9" borderId="3" xfId="0" applyNumberFormat="1" applyFont="1" applyFill="1" applyBorder="1"/>
    <xf numFmtId="4" fontId="1" fillId="8" borderId="3" xfId="0" applyNumberFormat="1" applyFont="1" applyFill="1" applyBorder="1"/>
    <xf numFmtId="4" fontId="25" fillId="8" borderId="3" xfId="0" applyNumberFormat="1" applyFont="1" applyFill="1" applyBorder="1"/>
    <xf numFmtId="0" fontId="29" fillId="2" borderId="3" xfId="0" applyFont="1" applyFill="1" applyBorder="1" applyAlignment="1">
      <alignment vertical="center" wrapText="1"/>
    </xf>
    <xf numFmtId="0" fontId="29" fillId="2" borderId="3" xfId="0" applyFont="1" applyFill="1" applyBorder="1" applyAlignment="1">
      <alignment horizontal="left" wrapText="1"/>
    </xf>
    <xf numFmtId="4" fontId="6" fillId="6" borderId="3" xfId="0" applyNumberFormat="1" applyFont="1" applyFill="1" applyBorder="1" applyAlignment="1">
      <alignment horizontal="right" wrapText="1"/>
    </xf>
    <xf numFmtId="4" fontId="1" fillId="6" borderId="3" xfId="0" applyNumberFormat="1" applyFont="1" applyFill="1" applyBorder="1"/>
    <xf numFmtId="0" fontId="29" fillId="2" borderId="3" xfId="0" quotePrefix="1" applyFont="1" applyFill="1" applyBorder="1" applyAlignment="1">
      <alignment vertical="center" wrapText="1"/>
    </xf>
    <xf numFmtId="4" fontId="19" fillId="0" borderId="3" xfId="0" applyNumberFormat="1" applyFont="1" applyBorder="1"/>
    <xf numFmtId="2" fontId="57" fillId="5" borderId="3" xfId="0" applyNumberFormat="1" applyFont="1" applyFill="1" applyBorder="1" applyAlignment="1">
      <alignment horizontal="center" vertical="center" wrapText="1"/>
    </xf>
    <xf numFmtId="2" fontId="58" fillId="5" borderId="3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right"/>
    </xf>
    <xf numFmtId="4" fontId="17" fillId="0" borderId="3" xfId="0" applyNumberFormat="1" applyFont="1" applyBorder="1"/>
    <xf numFmtId="4" fontId="11" fillId="2" borderId="3" xfId="0" applyNumberFormat="1" applyFont="1" applyFill="1" applyBorder="1" applyAlignment="1">
      <alignment horizontal="right"/>
    </xf>
    <xf numFmtId="0" fontId="59" fillId="0" borderId="0" xfId="0" applyFont="1" applyAlignment="1">
      <alignment horizontal="center" vertical="center" wrapText="1"/>
    </xf>
    <xf numFmtId="4" fontId="60" fillId="0" borderId="0" xfId="0" applyNumberFormat="1" applyFont="1" applyAlignment="1">
      <alignment horizontal="center" vertical="center" wrapText="1"/>
    </xf>
    <xf numFmtId="0" fontId="60" fillId="3" borderId="3" xfId="0" applyFont="1" applyFill="1" applyBorder="1" applyAlignment="1">
      <alignment horizontal="center" vertical="center" wrapText="1"/>
    </xf>
    <xf numFmtId="4" fontId="60" fillId="3" borderId="3" xfId="0" applyNumberFormat="1" applyFont="1" applyFill="1" applyBorder="1" applyAlignment="1">
      <alignment horizontal="center" vertical="center" wrapText="1"/>
    </xf>
    <xf numFmtId="0" fontId="61" fillId="3" borderId="3" xfId="0" applyFont="1" applyFill="1" applyBorder="1" applyAlignment="1">
      <alignment horizontal="center" vertical="center" wrapText="1"/>
    </xf>
    <xf numFmtId="4" fontId="61" fillId="3" borderId="3" xfId="0" applyNumberFormat="1" applyFont="1" applyFill="1" applyBorder="1" applyAlignment="1">
      <alignment horizontal="center" vertical="center" wrapText="1"/>
    </xf>
    <xf numFmtId="4" fontId="60" fillId="10" borderId="4" xfId="0" applyNumberFormat="1" applyFont="1" applyFill="1" applyBorder="1" applyAlignment="1">
      <alignment horizontal="right" vertical="center"/>
    </xf>
    <xf numFmtId="4" fontId="60" fillId="10" borderId="3" xfId="0" applyNumberFormat="1" applyFont="1" applyFill="1" applyBorder="1" applyAlignment="1">
      <alignment horizontal="center" vertical="center"/>
    </xf>
    <xf numFmtId="4" fontId="60" fillId="7" borderId="4" xfId="0" applyNumberFormat="1" applyFont="1" applyFill="1" applyBorder="1" applyAlignment="1">
      <alignment horizontal="right" vertical="center"/>
    </xf>
    <xf numFmtId="4" fontId="60" fillId="7" borderId="3" xfId="0" applyNumberFormat="1" applyFont="1" applyFill="1" applyBorder="1" applyAlignment="1">
      <alignment horizontal="center" vertical="center"/>
    </xf>
    <xf numFmtId="0" fontId="64" fillId="0" borderId="3" xfId="0" applyFont="1" applyBorder="1" applyAlignment="1">
      <alignment horizontal="left" vertical="center" wrapText="1"/>
    </xf>
    <xf numFmtId="4" fontId="63" fillId="2" borderId="4" xfId="0" applyNumberFormat="1" applyFont="1" applyFill="1" applyBorder="1" applyAlignment="1">
      <alignment horizontal="right" vertical="center"/>
    </xf>
    <xf numFmtId="4" fontId="63" fillId="2" borderId="3" xfId="0" applyNumberFormat="1" applyFont="1" applyFill="1" applyBorder="1" applyAlignment="1">
      <alignment horizontal="right" vertical="center"/>
    </xf>
    <xf numFmtId="4" fontId="60" fillId="2" borderId="3" xfId="0" applyNumberFormat="1" applyFont="1" applyFill="1" applyBorder="1" applyAlignment="1">
      <alignment horizontal="center" vertical="center"/>
    </xf>
    <xf numFmtId="0" fontId="62" fillId="7" borderId="3" xfId="0" applyFont="1" applyFill="1" applyBorder="1" applyAlignment="1">
      <alignment horizontal="left" vertical="center"/>
    </xf>
    <xf numFmtId="0" fontId="60" fillId="10" borderId="1" xfId="0" applyFont="1" applyFill="1" applyBorder="1" applyAlignment="1">
      <alignment horizontal="center" vertical="center" wrapText="1"/>
    </xf>
    <xf numFmtId="0" fontId="60" fillId="10" borderId="2" xfId="0" applyFont="1" applyFill="1" applyBorder="1" applyAlignment="1">
      <alignment horizontal="center" vertical="center" wrapText="1"/>
    </xf>
    <xf numFmtId="0" fontId="60" fillId="10" borderId="4" xfId="0" applyFont="1" applyFill="1" applyBorder="1" applyAlignment="1">
      <alignment horizontal="center" vertical="center" wrapText="1"/>
    </xf>
    <xf numFmtId="0" fontId="62" fillId="10" borderId="3" xfId="0" applyFont="1" applyFill="1" applyBorder="1" applyAlignment="1">
      <alignment horizontal="left" vertical="center"/>
    </xf>
    <xf numFmtId="0" fontId="63" fillId="2" borderId="1" xfId="0" applyFont="1" applyFill="1" applyBorder="1" applyAlignment="1">
      <alignment horizontal="center" vertical="center" wrapText="1"/>
    </xf>
    <xf numFmtId="0" fontId="63" fillId="2" borderId="2" xfId="0" applyFont="1" applyFill="1" applyBorder="1" applyAlignment="1">
      <alignment horizontal="center" vertical="center" wrapText="1"/>
    </xf>
    <xf numFmtId="0" fontId="63" fillId="2" borderId="4" xfId="0" applyFont="1" applyFill="1" applyBorder="1" applyAlignment="1">
      <alignment horizontal="center" vertical="center" wrapText="1"/>
    </xf>
    <xf numFmtId="0" fontId="64" fillId="0" borderId="3" xfId="0" applyFont="1" applyBorder="1" applyAlignment="1">
      <alignment horizontal="left" vertical="center"/>
    </xf>
    <xf numFmtId="0" fontId="63" fillId="10" borderId="1" xfId="0" applyFont="1" applyFill="1" applyBorder="1" applyAlignment="1">
      <alignment horizontal="left" vertical="center" wrapText="1"/>
    </xf>
    <xf numFmtId="0" fontId="60" fillId="10" borderId="2" xfId="0" applyFont="1" applyFill="1" applyBorder="1" applyAlignment="1">
      <alignment horizontal="left" vertical="center" wrapText="1"/>
    </xf>
    <xf numFmtId="0" fontId="63" fillId="2" borderId="1" xfId="0" applyFont="1" applyFill="1" applyBorder="1" applyAlignment="1">
      <alignment horizontal="left" vertical="center" wrapText="1"/>
    </xf>
    <xf numFmtId="0" fontId="63" fillId="2" borderId="2" xfId="0" applyFont="1" applyFill="1" applyBorder="1" applyAlignment="1">
      <alignment horizontal="left" vertical="center" wrapText="1"/>
    </xf>
    <xf numFmtId="4" fontId="63" fillId="2" borderId="4" xfId="0" applyNumberFormat="1" applyFont="1" applyFill="1" applyBorder="1" applyAlignment="1">
      <alignment vertical="center"/>
    </xf>
    <xf numFmtId="4" fontId="63" fillId="2" borderId="3" xfId="0" applyNumberFormat="1" applyFont="1" applyFill="1" applyBorder="1" applyAlignment="1">
      <alignment vertical="center"/>
    </xf>
    <xf numFmtId="4" fontId="60" fillId="10" borderId="4" xfId="0" applyNumberFormat="1" applyFont="1" applyFill="1" applyBorder="1" applyAlignment="1">
      <alignment vertical="center"/>
    </xf>
    <xf numFmtId="4" fontId="60" fillId="7" borderId="4" xfId="0" applyNumberFormat="1" applyFont="1" applyFill="1" applyBorder="1" applyAlignment="1">
      <alignment vertical="center"/>
    </xf>
    <xf numFmtId="3" fontId="16" fillId="3" borderId="3" xfId="0" applyNumberFormat="1" applyFont="1" applyFill="1" applyBorder="1" applyAlignment="1">
      <alignment horizontal="center" vertical="center" wrapText="1"/>
    </xf>
    <xf numFmtId="4" fontId="26" fillId="0" borderId="3" xfId="0" applyNumberFormat="1" applyFont="1" applyBorder="1"/>
    <xf numFmtId="0" fontId="0" fillId="2" borderId="0" xfId="0" applyFill="1"/>
    <xf numFmtId="0" fontId="6" fillId="0" borderId="3" xfId="0" quotePrefix="1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27" fillId="0" borderId="3" xfId="0" applyFont="1" applyBorder="1"/>
    <xf numFmtId="4" fontId="65" fillId="0" borderId="3" xfId="0" applyNumberFormat="1" applyFont="1" applyBorder="1"/>
    <xf numFmtId="4" fontId="17" fillId="0" borderId="3" xfId="0" applyNumberFormat="1" applyFont="1" applyBorder="1" applyAlignment="1" applyProtection="1">
      <alignment horizontal="right"/>
      <protection locked="0"/>
    </xf>
    <xf numFmtId="4" fontId="19" fillId="0" borderId="3" xfId="0" applyNumberFormat="1" applyFont="1" applyBorder="1" applyAlignment="1" applyProtection="1">
      <alignment horizontal="right"/>
      <protection locked="0"/>
    </xf>
    <xf numFmtId="4" fontId="29" fillId="2" borderId="3" xfId="0" applyNumberFormat="1" applyFont="1" applyFill="1" applyBorder="1" applyAlignment="1" applyProtection="1">
      <alignment horizontal="right" vertical="center" wrapText="1"/>
      <protection locked="0"/>
    </xf>
    <xf numFmtId="4" fontId="26" fillId="0" borderId="3" xfId="0" applyNumberFormat="1" applyFont="1" applyBorder="1" applyAlignment="1" applyProtection="1">
      <alignment horizontal="right"/>
      <protection locked="0"/>
    </xf>
    <xf numFmtId="0" fontId="6" fillId="0" borderId="3" xfId="0" quotePrefix="1" applyFont="1" applyBorder="1" applyAlignment="1">
      <alignment horizontal="center" vertical="center" wrapText="1"/>
    </xf>
    <xf numFmtId="0" fontId="60" fillId="10" borderId="3" xfId="0" applyFont="1" applyFill="1" applyBorder="1" applyAlignment="1">
      <alignment horizontal="left" vertical="center" wrapText="1"/>
    </xf>
    <xf numFmtId="4" fontId="60" fillId="2" borderId="4" xfId="0" applyNumberFormat="1" applyFont="1" applyFill="1" applyBorder="1" applyAlignment="1">
      <alignment vertical="center"/>
    </xf>
    <xf numFmtId="0" fontId="66" fillId="2" borderId="2" xfId="0" applyFont="1" applyFill="1" applyBorder="1" applyAlignment="1">
      <alignment horizontal="center" vertical="center" wrapText="1"/>
    </xf>
    <xf numFmtId="0" fontId="66" fillId="2" borderId="4" xfId="0" applyFont="1" applyFill="1" applyBorder="1" applyAlignment="1">
      <alignment horizontal="center" vertical="center" wrapText="1"/>
    </xf>
    <xf numFmtId="0" fontId="67" fillId="2" borderId="3" xfId="0" applyFont="1" applyFill="1" applyBorder="1" applyAlignment="1">
      <alignment horizontal="left" vertical="center"/>
    </xf>
    <xf numFmtId="4" fontId="66" fillId="2" borderId="4" xfId="0" applyNumberFormat="1" applyFont="1" applyFill="1" applyBorder="1" applyAlignment="1">
      <alignment vertical="center"/>
    </xf>
    <xf numFmtId="0" fontId="66" fillId="2" borderId="1" xfId="0" applyFont="1" applyFill="1" applyBorder="1" applyAlignment="1">
      <alignment horizontal="center" vertical="center" wrapText="1"/>
    </xf>
    <xf numFmtId="0" fontId="68" fillId="2" borderId="1" xfId="0" applyFont="1" applyFill="1" applyBorder="1" applyAlignment="1">
      <alignment horizontal="center" vertical="center" wrapText="1"/>
    </xf>
    <xf numFmtId="0" fontId="69" fillId="0" borderId="3" xfId="0" applyFont="1" applyBorder="1" applyAlignment="1">
      <alignment horizontal="left" vertical="center"/>
    </xf>
    <xf numFmtId="0" fontId="68" fillId="10" borderId="1" xfId="0" applyFont="1" applyFill="1" applyBorder="1" applyAlignment="1">
      <alignment horizontal="center" vertical="center" wrapText="1"/>
    </xf>
    <xf numFmtId="0" fontId="69" fillId="2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9" fillId="2" borderId="3" xfId="0" applyFont="1" applyFill="1" applyBorder="1" applyAlignment="1">
      <alignment vertical="center"/>
    </xf>
    <xf numFmtId="0" fontId="29" fillId="2" borderId="3" xfId="0" quotePrefix="1" applyFont="1" applyFill="1" applyBorder="1" applyAlignment="1">
      <alignment wrapText="1"/>
    </xf>
    <xf numFmtId="4" fontId="6" fillId="6" borderId="3" xfId="0" applyNumberFormat="1" applyFont="1" applyFill="1" applyBorder="1" applyAlignment="1">
      <alignment horizontal="right"/>
    </xf>
    <xf numFmtId="4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9" fillId="3" borderId="1" xfId="0" applyFont="1" applyFill="1" applyBorder="1" applyAlignment="1">
      <alignment horizontal="left" vertical="center" wrapText="1"/>
    </xf>
    <xf numFmtId="0" fontId="55" fillId="3" borderId="2" xfId="0" applyFont="1" applyFill="1" applyBorder="1" applyAlignment="1">
      <alignment vertical="center" wrapText="1"/>
    </xf>
    <xf numFmtId="0" fontId="55" fillId="3" borderId="2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10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6" fillId="0" borderId="3" xfId="0" quotePrefix="1" applyFont="1" applyBorder="1" applyAlignment="1">
      <alignment horizontal="center" wrapText="1"/>
    </xf>
    <xf numFmtId="0" fontId="16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10" fillId="3" borderId="1" xfId="0" quotePrefix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0" borderId="3" xfId="0" applyFont="1" applyBorder="1" applyAlignment="1">
      <alignment horizontal="left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16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 applyProtection="1">
      <alignment horizontal="center" vertical="center" wrapText="1"/>
      <protection locked="0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top" wrapText="1"/>
    </xf>
    <xf numFmtId="0" fontId="70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" fontId="60" fillId="7" borderId="1" xfId="0" applyNumberFormat="1" applyFont="1" applyFill="1" applyBorder="1" applyAlignment="1">
      <alignment horizontal="center" vertical="center" wrapText="1"/>
    </xf>
    <xf numFmtId="0" fontId="60" fillId="7" borderId="2" xfId="0" applyFont="1" applyFill="1" applyBorder="1" applyAlignment="1">
      <alignment horizontal="center" vertical="center" wrapText="1"/>
    </xf>
    <xf numFmtId="0" fontId="60" fillId="7" borderId="4" xfId="0" applyFont="1" applyFill="1" applyBorder="1" applyAlignment="1">
      <alignment horizontal="center" vertical="center" wrapText="1"/>
    </xf>
    <xf numFmtId="0" fontId="65" fillId="0" borderId="0" xfId="0" applyFont="1" applyAlignment="1">
      <alignment wrapText="1"/>
    </xf>
    <xf numFmtId="0" fontId="17" fillId="0" borderId="0" xfId="0" applyFont="1" applyAlignment="1">
      <alignment horizontal="center"/>
    </xf>
    <xf numFmtId="0" fontId="60" fillId="3" borderId="1" xfId="0" applyFont="1" applyFill="1" applyBorder="1" applyAlignment="1">
      <alignment horizontal="center" vertical="center" wrapText="1"/>
    </xf>
    <xf numFmtId="0" fontId="60" fillId="3" borderId="2" xfId="0" applyFont="1" applyFill="1" applyBorder="1" applyAlignment="1">
      <alignment horizontal="center" vertical="center" wrapText="1"/>
    </xf>
    <xf numFmtId="0" fontId="60" fillId="3" borderId="4" xfId="0" applyFont="1" applyFill="1" applyBorder="1" applyAlignment="1">
      <alignment horizontal="center" vertical="center" wrapText="1"/>
    </xf>
    <xf numFmtId="0" fontId="61" fillId="3" borderId="1" xfId="0" applyFont="1" applyFill="1" applyBorder="1" applyAlignment="1">
      <alignment horizontal="center" vertical="center" wrapText="1"/>
    </xf>
    <xf numFmtId="0" fontId="61" fillId="3" borderId="2" xfId="0" applyFont="1" applyFill="1" applyBorder="1" applyAlignment="1">
      <alignment horizontal="center" vertical="center" wrapText="1"/>
    </xf>
    <xf numFmtId="0" fontId="61" fillId="3" borderId="4" xfId="0" applyFont="1" applyFill="1" applyBorder="1" applyAlignment="1">
      <alignment horizontal="center" vertical="center" wrapText="1"/>
    </xf>
    <xf numFmtId="0" fontId="60" fillId="10" borderId="1" xfId="0" applyFont="1" applyFill="1" applyBorder="1" applyAlignment="1">
      <alignment horizontal="left" vertical="center" wrapText="1"/>
    </xf>
    <xf numFmtId="0" fontId="60" fillId="10" borderId="2" xfId="0" applyFont="1" applyFill="1" applyBorder="1" applyAlignment="1">
      <alignment horizontal="left" vertical="center" wrapText="1"/>
    </xf>
    <xf numFmtId="0" fontId="60" fillId="10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3">
    <cellStyle name="Normalno" xfId="0" builtinId="0"/>
    <cellStyle name="Obično_List4" xfId="1" xr:uid="{00000000-0005-0000-0000-000001000000}"/>
    <cellStyle name="Postota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8"/>
  <sheetViews>
    <sheetView workbookViewId="0">
      <selection activeCell="J6" sqref="J6"/>
    </sheetView>
  </sheetViews>
  <sheetFormatPr defaultRowHeight="15" x14ac:dyDescent="0.25"/>
  <cols>
    <col min="1" max="1" width="3" customWidth="1"/>
    <col min="6" max="6" width="20.85546875" customWidth="1"/>
    <col min="7" max="7" width="24.28515625" customWidth="1"/>
    <col min="8" max="8" width="22.28515625" customWidth="1"/>
    <col min="9" max="9" width="24" customWidth="1"/>
    <col min="10" max="10" width="24.85546875" customWidth="1"/>
    <col min="11" max="11" width="14.7109375" customWidth="1"/>
    <col min="12" max="12" width="12.28515625" customWidth="1"/>
    <col min="13" max="13" width="25.28515625" customWidth="1"/>
  </cols>
  <sheetData>
    <row r="1" spans="2:13" ht="42" customHeight="1" x14ac:dyDescent="0.25">
      <c r="B1" s="259" t="s">
        <v>184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4"/>
    </row>
    <row r="2" spans="2:13" ht="18" customHeight="1" x14ac:dyDescent="0.25">
      <c r="B2" s="260"/>
      <c r="C2" s="260"/>
      <c r="D2" s="260"/>
      <c r="E2" s="260"/>
      <c r="F2" s="260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259" t="s">
        <v>13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3"/>
    </row>
    <row r="4" spans="2:13" ht="18.2" x14ac:dyDescent="0.2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4"/>
    </row>
    <row r="5" spans="2:13" ht="18" customHeight="1" x14ac:dyDescent="0.25">
      <c r="B5" s="259" t="s">
        <v>53</v>
      </c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2"/>
    </row>
    <row r="6" spans="2:13" ht="18" customHeight="1" x14ac:dyDescent="0.25">
      <c r="B6" s="258" t="s">
        <v>227</v>
      </c>
      <c r="C6" s="258"/>
      <c r="D6" s="258"/>
      <c r="E6" s="258"/>
      <c r="F6" s="258"/>
      <c r="G6" s="150"/>
      <c r="H6" s="150"/>
      <c r="I6" s="150"/>
      <c r="J6" s="151"/>
      <c r="K6" s="150"/>
      <c r="L6" s="150"/>
      <c r="M6" s="22"/>
    </row>
    <row r="7" spans="2:13" ht="18" customHeight="1" x14ac:dyDescent="0.25">
      <c r="B7" s="258" t="s">
        <v>228</v>
      </c>
      <c r="C7" s="258"/>
      <c r="D7" s="258"/>
      <c r="E7" s="258"/>
      <c r="F7" s="258"/>
      <c r="G7" s="150"/>
      <c r="H7" s="150"/>
      <c r="I7" s="150"/>
      <c r="J7" s="151"/>
      <c r="K7" s="150"/>
      <c r="L7" s="150"/>
      <c r="M7" s="22"/>
    </row>
    <row r="8" spans="2:13" ht="18" customHeight="1" x14ac:dyDescent="0.25">
      <c r="B8" s="261" t="s">
        <v>223</v>
      </c>
      <c r="C8" s="261"/>
      <c r="D8" s="261"/>
      <c r="E8" s="261"/>
      <c r="F8" s="261"/>
      <c r="G8" s="150"/>
      <c r="H8" s="150"/>
      <c r="I8" s="150"/>
      <c r="J8" s="151"/>
      <c r="K8" s="150"/>
      <c r="L8" s="150"/>
      <c r="M8" s="22"/>
    </row>
    <row r="9" spans="2:13" ht="18.2" customHeight="1" x14ac:dyDescent="0.3">
      <c r="B9" s="259"/>
      <c r="C9" s="259"/>
      <c r="D9" s="259"/>
      <c r="E9" s="259"/>
      <c r="F9" s="259"/>
      <c r="G9" s="43"/>
      <c r="H9" s="43"/>
      <c r="I9" s="43"/>
      <c r="J9" s="151"/>
      <c r="K9" s="43"/>
      <c r="L9" s="43"/>
      <c r="M9" s="22"/>
    </row>
    <row r="10" spans="2:13" ht="18" customHeight="1" x14ac:dyDescent="0.25">
      <c r="B10" s="278" t="s">
        <v>63</v>
      </c>
      <c r="C10" s="278"/>
      <c r="D10" s="278"/>
      <c r="E10" s="278"/>
      <c r="F10" s="278"/>
      <c r="G10" s="5"/>
      <c r="H10" s="6"/>
      <c r="I10" s="6"/>
      <c r="J10" s="6"/>
      <c r="K10" s="6"/>
      <c r="L10" s="29"/>
    </row>
    <row r="11" spans="2:13" ht="25.5" x14ac:dyDescent="0.25">
      <c r="B11" s="271" t="s">
        <v>8</v>
      </c>
      <c r="C11" s="271"/>
      <c r="D11" s="271"/>
      <c r="E11" s="271"/>
      <c r="F11" s="271"/>
      <c r="G11" s="233" t="s">
        <v>185</v>
      </c>
      <c r="H11" s="161" t="s">
        <v>153</v>
      </c>
      <c r="I11" s="241" t="s">
        <v>206</v>
      </c>
      <c r="J11" s="233" t="s">
        <v>186</v>
      </c>
      <c r="K11" s="118" t="s">
        <v>24</v>
      </c>
      <c r="L11" s="26" t="s">
        <v>24</v>
      </c>
    </row>
    <row r="12" spans="2:13" ht="14.65" x14ac:dyDescent="0.25">
      <c r="B12" s="272">
        <v>1</v>
      </c>
      <c r="C12" s="272"/>
      <c r="D12" s="272"/>
      <c r="E12" s="272"/>
      <c r="F12" s="273"/>
      <c r="G12" s="33">
        <v>2</v>
      </c>
      <c r="H12" s="32">
        <v>3</v>
      </c>
      <c r="I12" s="32">
        <v>4</v>
      </c>
      <c r="J12" s="32">
        <v>5</v>
      </c>
      <c r="K12" s="32" t="s">
        <v>38</v>
      </c>
      <c r="L12" s="32" t="s">
        <v>39</v>
      </c>
    </row>
    <row r="13" spans="2:13" ht="14.65" x14ac:dyDescent="0.25">
      <c r="B13" s="267" t="s">
        <v>26</v>
      </c>
      <c r="C13" s="268"/>
      <c r="D13" s="268"/>
      <c r="E13" s="268"/>
      <c r="F13" s="269"/>
      <c r="G13" s="56">
        <v>724064.48</v>
      </c>
      <c r="H13" s="19">
        <v>692858</v>
      </c>
      <c r="I13" s="155">
        <v>862761.66</v>
      </c>
      <c r="J13" s="155">
        <v>830237.06</v>
      </c>
      <c r="K13" s="58">
        <f>J13/G13*100</f>
        <v>114.66341505938809</v>
      </c>
      <c r="L13" s="19">
        <f>J13/I13*100</f>
        <v>96.230175550452728</v>
      </c>
    </row>
    <row r="14" spans="2:13" ht="14.65" x14ac:dyDescent="0.25">
      <c r="B14" s="270" t="s">
        <v>25</v>
      </c>
      <c r="C14" s="269"/>
      <c r="D14" s="269"/>
      <c r="E14" s="269"/>
      <c r="F14" s="269"/>
      <c r="G14" s="56">
        <v>8750</v>
      </c>
      <c r="H14" s="19">
        <v>0</v>
      </c>
      <c r="I14" s="155">
        <v>0</v>
      </c>
      <c r="J14" s="155">
        <v>0</v>
      </c>
      <c r="K14" s="58">
        <v>0</v>
      </c>
      <c r="L14" s="19">
        <v>0</v>
      </c>
    </row>
    <row r="15" spans="2:13" ht="19.7" customHeight="1" x14ac:dyDescent="0.25">
      <c r="B15" s="264" t="s">
        <v>0</v>
      </c>
      <c r="C15" s="265"/>
      <c r="D15" s="265"/>
      <c r="E15" s="265"/>
      <c r="F15" s="266"/>
      <c r="G15" s="144">
        <f>SUM(G13:G14)</f>
        <v>732814.48</v>
      </c>
      <c r="H15" s="145">
        <f>H13+H14</f>
        <v>692858</v>
      </c>
      <c r="I15" s="146">
        <f>I13+I14</f>
        <v>862761.66</v>
      </c>
      <c r="J15" s="146">
        <f>J13+J14</f>
        <v>830237.06</v>
      </c>
      <c r="K15" s="58">
        <f t="shared" ref="K15:K19" si="0">J15/G15*100</f>
        <v>113.2943033549228</v>
      </c>
      <c r="L15" s="19">
        <f>J15/I15*100</f>
        <v>96.230175550452728</v>
      </c>
    </row>
    <row r="16" spans="2:13" x14ac:dyDescent="0.25">
      <c r="B16" s="277" t="s">
        <v>27</v>
      </c>
      <c r="C16" s="268"/>
      <c r="D16" s="268"/>
      <c r="E16" s="268"/>
      <c r="F16" s="268"/>
      <c r="G16" s="57">
        <v>723172.04</v>
      </c>
      <c r="H16" s="154">
        <v>683008</v>
      </c>
      <c r="I16" s="155">
        <v>854012.66</v>
      </c>
      <c r="J16" s="155">
        <v>823244.67</v>
      </c>
      <c r="K16" s="58">
        <f t="shared" si="0"/>
        <v>113.83801149170534</v>
      </c>
      <c r="L16" s="19">
        <f t="shared" ref="L16:L18" si="1">J16/I16*100</f>
        <v>96.397244275043889</v>
      </c>
    </row>
    <row r="17" spans="1:49" ht="14.65" x14ac:dyDescent="0.25">
      <c r="B17" s="270" t="s">
        <v>28</v>
      </c>
      <c r="C17" s="269"/>
      <c r="D17" s="269"/>
      <c r="E17" s="269"/>
      <c r="F17" s="269"/>
      <c r="G17" s="56">
        <v>12537.67</v>
      </c>
      <c r="H17" s="154">
        <v>9850</v>
      </c>
      <c r="I17" s="155">
        <v>8749</v>
      </c>
      <c r="J17" s="155">
        <v>8876.23</v>
      </c>
      <c r="K17" s="58">
        <f t="shared" si="0"/>
        <v>70.796487704653259</v>
      </c>
      <c r="L17" s="19">
        <f t="shared" si="1"/>
        <v>101.45422333981027</v>
      </c>
    </row>
    <row r="18" spans="1:49" ht="20.25" customHeight="1" x14ac:dyDescent="0.25">
      <c r="B18" s="147" t="s">
        <v>1</v>
      </c>
      <c r="C18" s="148"/>
      <c r="D18" s="148"/>
      <c r="E18" s="148"/>
      <c r="F18" s="148"/>
      <c r="G18" s="144">
        <f>SUM(G16:G17)</f>
        <v>735709.71000000008</v>
      </c>
      <c r="H18" s="145">
        <f>H16+H17</f>
        <v>692858</v>
      </c>
      <c r="I18" s="146">
        <f>I16+I17</f>
        <v>862761.66</v>
      </c>
      <c r="J18" s="146">
        <f>J16+J17</f>
        <v>832120.9</v>
      </c>
      <c r="K18" s="58">
        <f t="shared" si="0"/>
        <v>113.10451509468319</v>
      </c>
      <c r="L18" s="19">
        <f t="shared" si="1"/>
        <v>96.448525540645832</v>
      </c>
    </row>
    <row r="19" spans="1:49" ht="16.899999999999999" customHeight="1" x14ac:dyDescent="0.25">
      <c r="B19" s="275" t="s">
        <v>2</v>
      </c>
      <c r="C19" s="276"/>
      <c r="D19" s="276"/>
      <c r="E19" s="276"/>
      <c r="F19" s="276"/>
      <c r="G19" s="156">
        <f>G15-G18</f>
        <v>-2895.2300000000978</v>
      </c>
      <c r="H19" s="153">
        <v>0</v>
      </c>
      <c r="I19" s="157"/>
      <c r="J19" s="157">
        <f>J15-J18</f>
        <v>-1883.8399999999674</v>
      </c>
      <c r="K19" s="155">
        <f t="shared" si="0"/>
        <v>65.067024036083623</v>
      </c>
      <c r="L19" s="20"/>
    </row>
    <row r="20" spans="1:49" ht="21" customHeight="1" x14ac:dyDescent="0.25">
      <c r="B20" s="282" t="s">
        <v>141</v>
      </c>
      <c r="C20" s="282"/>
      <c r="D20" s="282"/>
      <c r="E20" s="282"/>
      <c r="F20" s="282"/>
      <c r="G20" s="158"/>
      <c r="H20" s="54"/>
      <c r="I20" s="54"/>
      <c r="J20" s="59"/>
      <c r="K20" s="59"/>
      <c r="L20" s="55"/>
      <c r="M20" s="1"/>
    </row>
    <row r="21" spans="1:49" ht="23.1" customHeight="1" x14ac:dyDescent="0.25">
      <c r="B21" s="278" t="s">
        <v>59</v>
      </c>
      <c r="C21" s="278"/>
      <c r="D21" s="278"/>
      <c r="E21" s="278"/>
      <c r="F21" s="278"/>
      <c r="G21" s="7"/>
      <c r="H21" s="7"/>
      <c r="I21" s="7"/>
      <c r="J21" s="7"/>
      <c r="K21" s="7"/>
      <c r="L21" s="1"/>
      <c r="M21" s="1"/>
    </row>
    <row r="22" spans="1:49" ht="25.5" x14ac:dyDescent="0.25">
      <c r="B22" s="271" t="s">
        <v>8</v>
      </c>
      <c r="C22" s="271"/>
      <c r="D22" s="271"/>
      <c r="E22" s="271"/>
      <c r="F22" s="271"/>
      <c r="G22" s="234" t="s">
        <v>185</v>
      </c>
      <c r="H22" s="2" t="s">
        <v>153</v>
      </c>
      <c r="I22" s="2" t="s">
        <v>206</v>
      </c>
      <c r="J22" s="2" t="s">
        <v>199</v>
      </c>
      <c r="K22" s="2" t="s">
        <v>24</v>
      </c>
      <c r="L22" s="2" t="s">
        <v>51</v>
      </c>
    </row>
    <row r="23" spans="1:49" ht="14.65" x14ac:dyDescent="0.25">
      <c r="B23" s="283">
        <v>1</v>
      </c>
      <c r="C23" s="284"/>
      <c r="D23" s="284"/>
      <c r="E23" s="284"/>
      <c r="F23" s="284"/>
      <c r="G23" s="34">
        <v>2</v>
      </c>
      <c r="H23" s="32">
        <v>3</v>
      </c>
      <c r="I23" s="32">
        <v>4</v>
      </c>
      <c r="J23" s="32">
        <v>5</v>
      </c>
      <c r="K23" s="32" t="s">
        <v>38</v>
      </c>
      <c r="L23" s="32" t="s">
        <v>39</v>
      </c>
    </row>
    <row r="24" spans="1:49" ht="15.75" customHeight="1" x14ac:dyDescent="0.25">
      <c r="B24" s="267" t="s">
        <v>29</v>
      </c>
      <c r="C24" s="285"/>
      <c r="D24" s="285"/>
      <c r="E24" s="285"/>
      <c r="F24" s="285"/>
      <c r="G24" s="27"/>
      <c r="H24" s="19"/>
      <c r="I24" s="19"/>
      <c r="J24" s="19"/>
      <c r="K24" s="19"/>
      <c r="L24" s="19"/>
    </row>
    <row r="25" spans="1:49" ht="14.65" x14ac:dyDescent="0.25">
      <c r="B25" s="267" t="s">
        <v>30</v>
      </c>
      <c r="C25" s="268"/>
      <c r="D25" s="268"/>
      <c r="E25" s="268"/>
      <c r="F25" s="268"/>
      <c r="G25" s="25"/>
      <c r="H25" s="19"/>
      <c r="I25" s="19"/>
      <c r="J25" s="19"/>
      <c r="K25" s="19"/>
      <c r="L25" s="19"/>
    </row>
    <row r="26" spans="1:49" ht="15" customHeight="1" x14ac:dyDescent="0.25">
      <c r="B26" s="279" t="s">
        <v>52</v>
      </c>
      <c r="C26" s="280"/>
      <c r="D26" s="280"/>
      <c r="E26" s="280"/>
      <c r="F26" s="281"/>
      <c r="G26" s="35"/>
      <c r="H26" s="36"/>
      <c r="I26" s="36"/>
      <c r="J26" s="36"/>
      <c r="K26" s="36"/>
      <c r="L26" s="36"/>
    </row>
    <row r="27" spans="1:49" s="37" customFormat="1" ht="15" customHeight="1" x14ac:dyDescent="0.25">
      <c r="A27"/>
      <c r="B27" s="267" t="s">
        <v>19</v>
      </c>
      <c r="C27" s="268"/>
      <c r="D27" s="268"/>
      <c r="E27" s="268"/>
      <c r="F27" s="268"/>
      <c r="G27" s="25"/>
      <c r="H27" s="19"/>
      <c r="I27" s="19"/>
      <c r="J27" s="19"/>
      <c r="K27" s="19"/>
      <c r="L27" s="19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</row>
    <row r="28" spans="1:49" s="37" customFormat="1" ht="15" customHeight="1" x14ac:dyDescent="0.25">
      <c r="A28"/>
      <c r="B28" s="267" t="s">
        <v>58</v>
      </c>
      <c r="C28" s="268"/>
      <c r="D28" s="268"/>
      <c r="E28" s="268"/>
      <c r="F28" s="268"/>
      <c r="G28" s="25"/>
      <c r="H28" s="19"/>
      <c r="I28" s="19"/>
      <c r="J28" s="19"/>
      <c r="K28" s="19"/>
      <c r="L28" s="19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</row>
    <row r="29" spans="1:49" s="46" customFormat="1" x14ac:dyDescent="0.25">
      <c r="A29" s="44"/>
      <c r="B29" s="279" t="s">
        <v>60</v>
      </c>
      <c r="C29" s="280"/>
      <c r="D29" s="280"/>
      <c r="E29" s="280"/>
      <c r="F29" s="281"/>
      <c r="G29" s="35"/>
      <c r="H29" s="45"/>
      <c r="I29" s="45"/>
      <c r="J29" s="45"/>
      <c r="K29" s="45"/>
      <c r="L29" s="45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</row>
    <row r="30" spans="1:49" ht="15.75" x14ac:dyDescent="0.25">
      <c r="B30" s="274" t="s">
        <v>61</v>
      </c>
      <c r="C30" s="274"/>
      <c r="D30" s="274"/>
      <c r="E30" s="274"/>
      <c r="F30" s="274"/>
      <c r="G30" s="38"/>
      <c r="H30" s="39"/>
      <c r="I30" s="39"/>
      <c r="J30" s="39"/>
      <c r="K30" s="39"/>
      <c r="L30" s="39"/>
    </row>
    <row r="32" spans="1:49" x14ac:dyDescent="0.25"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</row>
    <row r="33" spans="2:12" x14ac:dyDescent="0.25">
      <c r="B33" s="262" t="s">
        <v>200</v>
      </c>
      <c r="C33" s="262"/>
      <c r="D33" s="262"/>
      <c r="E33" s="262"/>
      <c r="F33" s="262"/>
      <c r="G33" s="262"/>
      <c r="H33" s="262"/>
      <c r="I33" s="262"/>
      <c r="J33" s="262"/>
      <c r="K33" s="262"/>
      <c r="L33" s="262"/>
    </row>
    <row r="34" spans="2:12" ht="15" customHeight="1" x14ac:dyDescent="0.25">
      <c r="B34" s="262" t="s">
        <v>201</v>
      </c>
      <c r="C34" s="262"/>
      <c r="D34" s="262"/>
      <c r="E34" s="262"/>
      <c r="F34" s="262"/>
      <c r="G34" s="262"/>
      <c r="H34" s="262"/>
      <c r="I34" s="262"/>
      <c r="J34" s="262"/>
      <c r="K34" s="262"/>
      <c r="L34" s="262"/>
    </row>
    <row r="35" spans="2:12" ht="15" customHeight="1" x14ac:dyDescent="0.25">
      <c r="B35" s="262" t="s">
        <v>56</v>
      </c>
      <c r="C35" s="262"/>
      <c r="D35" s="262"/>
      <c r="E35" s="262"/>
      <c r="F35" s="262"/>
      <c r="G35" s="262"/>
      <c r="H35" s="262"/>
      <c r="I35" s="262"/>
      <c r="J35" s="262"/>
      <c r="K35" s="262"/>
      <c r="L35" s="262"/>
    </row>
    <row r="36" spans="2:12" ht="36.75" customHeight="1" x14ac:dyDescent="0.25">
      <c r="B36" s="262"/>
      <c r="C36" s="262"/>
      <c r="D36" s="262"/>
      <c r="E36" s="262"/>
      <c r="F36" s="262"/>
      <c r="G36" s="262"/>
      <c r="H36" s="262"/>
      <c r="I36" s="262"/>
      <c r="J36" s="262"/>
      <c r="K36" s="262"/>
      <c r="L36" s="262"/>
    </row>
    <row r="37" spans="2:12" ht="15" customHeight="1" x14ac:dyDescent="0.25">
      <c r="B37" s="263" t="s">
        <v>62</v>
      </c>
      <c r="C37" s="263"/>
      <c r="D37" s="263"/>
      <c r="E37" s="263"/>
      <c r="F37" s="263"/>
      <c r="G37" s="263"/>
      <c r="H37" s="263"/>
      <c r="I37" s="263"/>
      <c r="J37" s="263"/>
      <c r="K37" s="263"/>
      <c r="L37" s="263"/>
    </row>
    <row r="38" spans="2:12" x14ac:dyDescent="0.25">
      <c r="B38" s="263"/>
      <c r="C38" s="263"/>
      <c r="D38" s="263"/>
      <c r="E38" s="263"/>
      <c r="F38" s="263"/>
      <c r="G38" s="263"/>
      <c r="H38" s="263"/>
      <c r="I38" s="263"/>
      <c r="J38" s="263"/>
      <c r="K38" s="263"/>
      <c r="L38" s="263"/>
    </row>
  </sheetData>
  <sheetProtection algorithmName="SHA-512" hashValue="T89Fw2U7NGPv3NzNwZiZXSJFe48suKuR0okaTFZLNflCsZaEN/rC+TdpA56SvO/nxsx7YUK1OTyaTq0AH7lXSQ==" saltValue="LTjv2WqGDHfBQq8jO5+HIw==" spinCount="100000" sheet="1" objects="1" scenarios="1" selectLockedCells="1" selectUnlockedCells="1"/>
  <mergeCells count="32">
    <mergeCell ref="B29:F29"/>
    <mergeCell ref="B26:F26"/>
    <mergeCell ref="B20:F20"/>
    <mergeCell ref="B21:F21"/>
    <mergeCell ref="B27:F27"/>
    <mergeCell ref="B28:F28"/>
    <mergeCell ref="B22:F22"/>
    <mergeCell ref="B23:F23"/>
    <mergeCell ref="B24:F24"/>
    <mergeCell ref="B1:L1"/>
    <mergeCell ref="B35:L36"/>
    <mergeCell ref="B37:L38"/>
    <mergeCell ref="B15:F15"/>
    <mergeCell ref="B25:F25"/>
    <mergeCell ref="B13:F13"/>
    <mergeCell ref="B14:F14"/>
    <mergeCell ref="B11:F11"/>
    <mergeCell ref="B12:F12"/>
    <mergeCell ref="B30:F30"/>
    <mergeCell ref="B17:F17"/>
    <mergeCell ref="B19:F19"/>
    <mergeCell ref="B16:F16"/>
    <mergeCell ref="B33:L33"/>
    <mergeCell ref="B34:L34"/>
    <mergeCell ref="B10:F10"/>
    <mergeCell ref="B6:F6"/>
    <mergeCell ref="B7:F7"/>
    <mergeCell ref="B9:F9"/>
    <mergeCell ref="B2:F2"/>
    <mergeCell ref="B8:F8"/>
    <mergeCell ref="B5:L5"/>
    <mergeCell ref="B3:L3"/>
  </mergeCells>
  <pageMargins left="0.31496062992125984" right="0.31496062992125984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2"/>
  <sheetViews>
    <sheetView showWhiteSpace="0" view="pageLayout" zoomScaleNormal="90" workbookViewId="0">
      <selection activeCell="B4" sqref="B4:L4"/>
    </sheetView>
  </sheetViews>
  <sheetFormatPr defaultColWidth="30" defaultRowHeight="15" x14ac:dyDescent="0.25"/>
  <cols>
    <col min="1" max="1" width="5.140625" customWidth="1"/>
    <col min="2" max="2" width="6.42578125" customWidth="1"/>
    <col min="3" max="3" width="5.28515625" customWidth="1"/>
    <col min="4" max="4" width="5.5703125" customWidth="1"/>
    <col min="5" max="5" width="7.140625" customWidth="1"/>
    <col min="6" max="6" width="42.28515625" customWidth="1"/>
    <col min="7" max="7" width="17" customWidth="1"/>
    <col min="8" max="8" width="16.28515625" customWidth="1"/>
    <col min="9" max="9" width="18.28515625" customWidth="1"/>
    <col min="10" max="10" width="19.42578125" customWidth="1"/>
    <col min="11" max="11" width="11.85546875" customWidth="1"/>
    <col min="12" max="12" width="10.7109375" customWidth="1"/>
  </cols>
  <sheetData>
    <row r="1" spans="1:12" ht="18.2" customHeight="1" x14ac:dyDescent="0.25"/>
    <row r="2" spans="1:12" ht="15.75" customHeight="1" x14ac:dyDescent="0.25">
      <c r="A2" s="115"/>
      <c r="B2" s="286" t="s">
        <v>13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</row>
    <row r="3" spans="1:12" ht="18" x14ac:dyDescent="0.25">
      <c r="A3" s="115"/>
      <c r="B3" s="61"/>
      <c r="C3" s="61"/>
      <c r="D3" s="61"/>
      <c r="E3" s="61"/>
      <c r="F3" s="61"/>
      <c r="G3" s="61"/>
      <c r="H3" s="61"/>
      <c r="I3" s="61"/>
      <c r="J3" s="62"/>
      <c r="K3" s="62"/>
      <c r="L3" s="62"/>
    </row>
    <row r="4" spans="1:12" ht="15.75" customHeight="1" x14ac:dyDescent="0.25">
      <c r="A4" s="115"/>
      <c r="B4" s="286" t="s">
        <v>55</v>
      </c>
      <c r="C4" s="286"/>
      <c r="D4" s="286"/>
      <c r="E4" s="286"/>
      <c r="F4" s="286"/>
      <c r="G4" s="286"/>
      <c r="H4" s="286"/>
      <c r="I4" s="286"/>
      <c r="J4" s="286"/>
      <c r="K4" s="286"/>
      <c r="L4" s="286"/>
    </row>
    <row r="5" spans="1:12" ht="18" x14ac:dyDescent="0.25">
      <c r="A5" s="115"/>
      <c r="B5" s="61"/>
      <c r="C5" s="61"/>
      <c r="D5" s="61"/>
      <c r="E5" s="61"/>
      <c r="F5" s="286" t="s">
        <v>224</v>
      </c>
      <c r="G5" s="286"/>
      <c r="H5" s="286"/>
      <c r="I5" s="286"/>
      <c r="J5" s="286"/>
      <c r="K5" s="286"/>
      <c r="L5" s="62"/>
    </row>
    <row r="6" spans="1:12" ht="15.75" customHeight="1" x14ac:dyDescent="0.25">
      <c r="A6" s="115"/>
      <c r="B6" s="286" t="s">
        <v>40</v>
      </c>
      <c r="C6" s="286"/>
      <c r="D6" s="286"/>
      <c r="E6" s="286"/>
      <c r="F6" s="286"/>
      <c r="G6" s="286"/>
      <c r="H6" s="286"/>
      <c r="I6" s="286"/>
      <c r="J6" s="286"/>
      <c r="K6" s="286"/>
      <c r="L6" s="286"/>
    </row>
    <row r="7" spans="1:12" ht="18" customHeight="1" x14ac:dyDescent="0.25">
      <c r="A7" s="61"/>
      <c r="B7" s="291" t="s">
        <v>225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</row>
    <row r="8" spans="1:12" ht="38.25" x14ac:dyDescent="0.25">
      <c r="A8" s="60"/>
      <c r="B8" s="290" t="s">
        <v>8</v>
      </c>
      <c r="C8" s="290"/>
      <c r="D8" s="290"/>
      <c r="E8" s="290"/>
      <c r="F8" s="290"/>
      <c r="G8" s="116" t="s">
        <v>187</v>
      </c>
      <c r="H8" s="160" t="s">
        <v>142</v>
      </c>
      <c r="I8" s="121" t="s">
        <v>206</v>
      </c>
      <c r="J8" s="116" t="s">
        <v>188</v>
      </c>
      <c r="K8" s="116" t="s">
        <v>24</v>
      </c>
      <c r="L8" s="116" t="s">
        <v>51</v>
      </c>
    </row>
    <row r="9" spans="1:12" x14ac:dyDescent="0.25">
      <c r="A9" s="60"/>
      <c r="B9" s="287">
        <v>1</v>
      </c>
      <c r="C9" s="288"/>
      <c r="D9" s="288"/>
      <c r="E9" s="288"/>
      <c r="F9" s="289"/>
      <c r="G9" s="63">
        <v>2</v>
      </c>
      <c r="H9" s="63"/>
      <c r="I9" s="163">
        <v>3</v>
      </c>
      <c r="J9" s="63">
        <v>5</v>
      </c>
      <c r="K9" s="63" t="s">
        <v>38</v>
      </c>
      <c r="L9" s="63" t="s">
        <v>130</v>
      </c>
    </row>
    <row r="10" spans="1:12" ht="21.75" customHeight="1" x14ac:dyDescent="0.25">
      <c r="A10" s="60"/>
      <c r="B10" s="64"/>
      <c r="C10" s="64"/>
      <c r="D10" s="64"/>
      <c r="E10" s="64"/>
      <c r="F10" s="64" t="s">
        <v>50</v>
      </c>
      <c r="G10" s="65">
        <f>G11+G38</f>
        <v>724064.48</v>
      </c>
      <c r="H10" s="65">
        <v>692858</v>
      </c>
      <c r="I10" s="65">
        <f>SUM(I12+I23+I26+I34)</f>
        <v>862761.66</v>
      </c>
      <c r="J10" s="237">
        <f>J11+J38</f>
        <v>830237.05999999994</v>
      </c>
      <c r="K10" s="124">
        <v>127.6</v>
      </c>
      <c r="L10" s="123">
        <f>J10/I10*100</f>
        <v>96.230175550452699</v>
      </c>
    </row>
    <row r="11" spans="1:12" ht="18.95" customHeight="1" x14ac:dyDescent="0.25">
      <c r="A11" s="60"/>
      <c r="B11" s="66">
        <v>6</v>
      </c>
      <c r="C11" s="66"/>
      <c r="D11" s="66"/>
      <c r="E11" s="66"/>
      <c r="F11" s="66" t="s">
        <v>3</v>
      </c>
      <c r="G11" s="67">
        <f>G12+G18+G23+G26+G34</f>
        <v>724064.48</v>
      </c>
      <c r="H11" s="67">
        <f>H12+H18+H23+H26+H34+H33</f>
        <v>692858</v>
      </c>
      <c r="I11" s="67">
        <f>I12+I18+I23+I26+I34</f>
        <v>862761.66</v>
      </c>
      <c r="J11" s="67">
        <f>J12+J18+J23+J26+J34</f>
        <v>830237.05999999994</v>
      </c>
      <c r="K11" s="124">
        <f t="shared" ref="K11:K37" si="0">J11/G11*100</f>
        <v>114.66341505938809</v>
      </c>
      <c r="L11" s="123">
        <f>J11/I11*100</f>
        <v>96.230175550452699</v>
      </c>
    </row>
    <row r="12" spans="1:12" ht="23.25" customHeight="1" x14ac:dyDescent="0.25">
      <c r="A12" s="60"/>
      <c r="B12" s="66"/>
      <c r="C12" s="66">
        <v>63</v>
      </c>
      <c r="D12" s="68"/>
      <c r="E12" s="68"/>
      <c r="F12" s="69" t="s">
        <v>17</v>
      </c>
      <c r="G12" s="67">
        <f>G13+G16</f>
        <v>580016.11</v>
      </c>
      <c r="H12" s="67">
        <v>606755</v>
      </c>
      <c r="I12" s="67">
        <v>758658</v>
      </c>
      <c r="J12" s="93">
        <f>J13</f>
        <v>739200.41999999993</v>
      </c>
      <c r="K12" s="124">
        <f t="shared" si="0"/>
        <v>127.44480838644292</v>
      </c>
      <c r="L12" s="123">
        <f t="shared" ref="L12:L34" si="1">J12/I12*100</f>
        <v>97.435263320231229</v>
      </c>
    </row>
    <row r="13" spans="1:12" x14ac:dyDescent="0.25">
      <c r="A13" s="60"/>
      <c r="B13" s="71"/>
      <c r="C13" s="71"/>
      <c r="D13" s="71">
        <v>636</v>
      </c>
      <c r="E13" s="71"/>
      <c r="F13" s="72" t="s">
        <v>73</v>
      </c>
      <c r="G13" s="70">
        <f>G14+G15</f>
        <v>573041.71</v>
      </c>
      <c r="H13" s="70"/>
      <c r="I13" s="70"/>
      <c r="J13" s="98">
        <f>J14+J15</f>
        <v>739200.41999999993</v>
      </c>
      <c r="K13" s="125">
        <f t="shared" si="0"/>
        <v>128.99591898816581</v>
      </c>
      <c r="L13" s="123"/>
    </row>
    <row r="14" spans="1:12" x14ac:dyDescent="0.25">
      <c r="A14" s="60"/>
      <c r="B14" s="71"/>
      <c r="C14" s="71"/>
      <c r="D14" s="71"/>
      <c r="E14" s="71">
        <v>6361</v>
      </c>
      <c r="F14" s="72" t="s">
        <v>73</v>
      </c>
      <c r="G14" s="70">
        <v>566898.96</v>
      </c>
      <c r="H14" s="70"/>
      <c r="I14" s="70"/>
      <c r="J14" s="98">
        <v>737072.22</v>
      </c>
      <c r="K14" s="125">
        <f t="shared" si="0"/>
        <v>130.01826992238617</v>
      </c>
      <c r="L14" s="123"/>
    </row>
    <row r="15" spans="1:12" x14ac:dyDescent="0.25">
      <c r="A15" s="60"/>
      <c r="B15" s="71"/>
      <c r="C15" s="71"/>
      <c r="D15" s="71"/>
      <c r="E15" s="71">
        <v>6362</v>
      </c>
      <c r="F15" s="72" t="s">
        <v>125</v>
      </c>
      <c r="G15" s="70">
        <v>6142.75</v>
      </c>
      <c r="H15" s="70"/>
      <c r="I15" s="70"/>
      <c r="J15" s="98">
        <v>2128.1999999999998</v>
      </c>
      <c r="K15" s="125">
        <f t="shared" si="0"/>
        <v>34.645720564893573</v>
      </c>
      <c r="L15" s="123"/>
    </row>
    <row r="16" spans="1:12" x14ac:dyDescent="0.25">
      <c r="A16" s="60"/>
      <c r="B16" s="71"/>
      <c r="C16" s="71"/>
      <c r="D16" s="71">
        <v>638</v>
      </c>
      <c r="E16" s="71"/>
      <c r="F16" s="72" t="s">
        <v>126</v>
      </c>
      <c r="G16" s="70">
        <f>6974.4</f>
        <v>6974.4</v>
      </c>
      <c r="H16" s="70"/>
      <c r="I16" s="70"/>
      <c r="J16" s="98">
        <v>0</v>
      </c>
      <c r="K16" s="125">
        <f t="shared" si="0"/>
        <v>0</v>
      </c>
      <c r="L16" s="123"/>
    </row>
    <row r="17" spans="1:12" x14ac:dyDescent="0.25">
      <c r="A17" s="60"/>
      <c r="B17" s="71"/>
      <c r="C17" s="71"/>
      <c r="D17" s="71"/>
      <c r="E17" s="71">
        <v>6381</v>
      </c>
      <c r="F17" s="72" t="s">
        <v>127</v>
      </c>
      <c r="G17" s="70">
        <v>6974.4</v>
      </c>
      <c r="H17" s="70"/>
      <c r="I17" s="70"/>
      <c r="J17" s="98">
        <v>0</v>
      </c>
      <c r="K17" s="125">
        <f t="shared" si="0"/>
        <v>0</v>
      </c>
      <c r="L17" s="123"/>
    </row>
    <row r="18" spans="1:12" x14ac:dyDescent="0.25">
      <c r="A18" s="60"/>
      <c r="B18" s="71"/>
      <c r="C18" s="74">
        <v>64</v>
      </c>
      <c r="D18" s="73"/>
      <c r="E18" s="73"/>
      <c r="F18" s="69" t="s">
        <v>74</v>
      </c>
      <c r="G18" s="67">
        <v>0</v>
      </c>
      <c r="H18" s="67">
        <v>10</v>
      </c>
      <c r="I18" s="67">
        <v>0</v>
      </c>
      <c r="J18" s="240">
        <v>0</v>
      </c>
      <c r="K18" s="124">
        <v>0</v>
      </c>
      <c r="L18" s="123"/>
    </row>
    <row r="19" spans="1:12" x14ac:dyDescent="0.25">
      <c r="A19" s="60"/>
      <c r="B19" s="71"/>
      <c r="C19" s="71"/>
      <c r="D19" s="73">
        <v>641</v>
      </c>
      <c r="E19" s="73"/>
      <c r="F19" s="69" t="s">
        <v>128</v>
      </c>
      <c r="G19" s="70">
        <v>0</v>
      </c>
      <c r="H19" s="70"/>
      <c r="I19" s="70"/>
      <c r="J19" s="98">
        <v>0</v>
      </c>
      <c r="K19" s="125">
        <v>0</v>
      </c>
      <c r="L19" s="123"/>
    </row>
    <row r="20" spans="1:12" x14ac:dyDescent="0.25">
      <c r="A20" s="60"/>
      <c r="B20" s="71"/>
      <c r="C20" s="71"/>
      <c r="D20" s="73"/>
      <c r="E20" s="73">
        <v>6412</v>
      </c>
      <c r="F20" s="69" t="s">
        <v>129</v>
      </c>
      <c r="G20" s="70">
        <v>0</v>
      </c>
      <c r="H20" s="70"/>
      <c r="I20" s="70"/>
      <c r="J20" s="98">
        <v>0</v>
      </c>
      <c r="K20" s="125">
        <v>0</v>
      </c>
      <c r="L20" s="123"/>
    </row>
    <row r="21" spans="1:12" x14ac:dyDescent="0.25">
      <c r="A21" s="60"/>
      <c r="B21" s="71"/>
      <c r="C21" s="74"/>
      <c r="D21" s="73">
        <v>642</v>
      </c>
      <c r="E21" s="73"/>
      <c r="F21" s="69" t="s">
        <v>75</v>
      </c>
      <c r="G21" s="70">
        <v>0</v>
      </c>
      <c r="H21" s="70"/>
      <c r="I21" s="70"/>
      <c r="J21" s="98">
        <v>0</v>
      </c>
      <c r="K21" s="125">
        <v>0</v>
      </c>
      <c r="L21" s="123"/>
    </row>
    <row r="22" spans="1:12" x14ac:dyDescent="0.25">
      <c r="A22" s="60"/>
      <c r="B22" s="71"/>
      <c r="C22" s="74"/>
      <c r="D22" s="73"/>
      <c r="E22" s="73">
        <v>6422</v>
      </c>
      <c r="F22" s="69" t="s">
        <v>75</v>
      </c>
      <c r="G22" s="70">
        <v>0</v>
      </c>
      <c r="H22" s="70"/>
      <c r="I22" s="70"/>
      <c r="J22" s="98">
        <v>0</v>
      </c>
      <c r="K22" s="125">
        <v>0</v>
      </c>
      <c r="L22" s="123"/>
    </row>
    <row r="23" spans="1:12" ht="25.5" x14ac:dyDescent="0.25">
      <c r="A23" s="60"/>
      <c r="B23" s="71"/>
      <c r="C23" s="74">
        <v>65</v>
      </c>
      <c r="D23" s="73"/>
      <c r="E23" s="73"/>
      <c r="F23" s="69" t="s">
        <v>76</v>
      </c>
      <c r="G23" s="67">
        <f>G24</f>
        <v>8543.6</v>
      </c>
      <c r="H23" s="67">
        <v>2587</v>
      </c>
      <c r="I23" s="67">
        <v>9000</v>
      </c>
      <c r="J23" s="240">
        <v>7705.41</v>
      </c>
      <c r="K23" s="124">
        <f t="shared" si="0"/>
        <v>90.18926447867409</v>
      </c>
      <c r="L23" s="123">
        <f t="shared" si="1"/>
        <v>85.615666666666669</v>
      </c>
    </row>
    <row r="24" spans="1:12" x14ac:dyDescent="0.25">
      <c r="A24" s="60"/>
      <c r="B24" s="71"/>
      <c r="C24" s="74"/>
      <c r="D24" s="73">
        <v>652</v>
      </c>
      <c r="E24" s="73"/>
      <c r="F24" s="69" t="s">
        <v>77</v>
      </c>
      <c r="G24" s="70">
        <f>G25</f>
        <v>8543.6</v>
      </c>
      <c r="H24" s="70"/>
      <c r="I24" s="70"/>
      <c r="J24" s="98">
        <v>7705.41</v>
      </c>
      <c r="K24" s="125">
        <f t="shared" si="0"/>
        <v>90.18926447867409</v>
      </c>
      <c r="L24" s="123"/>
    </row>
    <row r="25" spans="1:12" x14ac:dyDescent="0.25">
      <c r="A25" s="60"/>
      <c r="B25" s="71"/>
      <c r="C25" s="74"/>
      <c r="D25" s="73"/>
      <c r="E25" s="73">
        <v>6526</v>
      </c>
      <c r="F25" s="69" t="s">
        <v>78</v>
      </c>
      <c r="G25" s="70">
        <v>8543.6</v>
      </c>
      <c r="H25" s="70"/>
      <c r="I25" s="70"/>
      <c r="J25" s="98">
        <v>7705.41</v>
      </c>
      <c r="K25" s="125">
        <f t="shared" si="0"/>
        <v>90.18926447867409</v>
      </c>
      <c r="L25" s="123"/>
    </row>
    <row r="26" spans="1:12" ht="25.5" x14ac:dyDescent="0.25">
      <c r="A26" s="60"/>
      <c r="B26" s="71"/>
      <c r="C26" s="74">
        <v>66</v>
      </c>
      <c r="D26" s="73"/>
      <c r="E26" s="73"/>
      <c r="F26" s="69" t="s">
        <v>79</v>
      </c>
      <c r="G26" s="67">
        <f>G27+G30</f>
        <v>7514.17</v>
      </c>
      <c r="H26" s="67">
        <v>10130</v>
      </c>
      <c r="I26" s="67">
        <v>11800</v>
      </c>
      <c r="J26" s="93">
        <f>J27+J30</f>
        <v>4863.6499999999996</v>
      </c>
      <c r="K26" s="124">
        <f t="shared" si="0"/>
        <v>64.726376965120551</v>
      </c>
      <c r="L26" s="123">
        <f t="shared" si="1"/>
        <v>41.217372881355928</v>
      </c>
    </row>
    <row r="27" spans="1:12" ht="23.25" customHeight="1" x14ac:dyDescent="0.25">
      <c r="A27" s="60"/>
      <c r="B27" s="71"/>
      <c r="C27" s="74"/>
      <c r="D27" s="73">
        <v>661</v>
      </c>
      <c r="E27" s="73"/>
      <c r="F27" s="69" t="s">
        <v>80</v>
      </c>
      <c r="G27" s="70">
        <f>G28+G29</f>
        <v>6921.25</v>
      </c>
      <c r="H27" s="70"/>
      <c r="I27" s="70"/>
      <c r="J27" s="238">
        <f>J28+J29</f>
        <v>4340.8999999999996</v>
      </c>
      <c r="K27" s="125">
        <f t="shared" si="0"/>
        <v>62.718439588224662</v>
      </c>
      <c r="L27" s="123"/>
    </row>
    <row r="28" spans="1:12" x14ac:dyDescent="0.25">
      <c r="A28" s="60"/>
      <c r="B28" s="71"/>
      <c r="C28" s="74"/>
      <c r="D28" s="73"/>
      <c r="E28" s="73">
        <v>6614</v>
      </c>
      <c r="F28" s="69" t="s">
        <v>31</v>
      </c>
      <c r="G28" s="70">
        <v>837</v>
      </c>
      <c r="H28" s="70"/>
      <c r="I28" s="70"/>
      <c r="J28" s="238">
        <v>130.5</v>
      </c>
      <c r="K28" s="125">
        <f t="shared" si="0"/>
        <v>15.591397849462366</v>
      </c>
      <c r="L28" s="123"/>
    </row>
    <row r="29" spans="1:12" x14ac:dyDescent="0.25">
      <c r="A29" s="60"/>
      <c r="B29" s="71"/>
      <c r="C29" s="74"/>
      <c r="D29" s="73"/>
      <c r="E29" s="73">
        <v>6615</v>
      </c>
      <c r="F29" s="69" t="s">
        <v>131</v>
      </c>
      <c r="G29" s="70">
        <v>6084.25</v>
      </c>
      <c r="H29" s="70"/>
      <c r="I29" s="70"/>
      <c r="J29" s="238">
        <v>4210.3999999999996</v>
      </c>
      <c r="K29" s="125">
        <f t="shared" si="0"/>
        <v>69.201627152072959</v>
      </c>
      <c r="L29" s="123"/>
    </row>
    <row r="30" spans="1:12" ht="25.5" customHeight="1" x14ac:dyDescent="0.25">
      <c r="A30" s="60"/>
      <c r="B30" s="71"/>
      <c r="C30" s="74"/>
      <c r="D30" s="73">
        <v>663</v>
      </c>
      <c r="E30" s="73"/>
      <c r="F30" s="69" t="s">
        <v>81</v>
      </c>
      <c r="G30" s="70">
        <f>592.92</f>
        <v>592.91999999999996</v>
      </c>
      <c r="H30" s="70"/>
      <c r="I30" s="70"/>
      <c r="J30" s="238">
        <v>522.75</v>
      </c>
      <c r="K30" s="125">
        <f t="shared" si="0"/>
        <v>88.165351143493226</v>
      </c>
      <c r="L30" s="123"/>
    </row>
    <row r="31" spans="1:12" x14ac:dyDescent="0.25">
      <c r="A31" s="60"/>
      <c r="B31" s="71"/>
      <c r="C31" s="74"/>
      <c r="D31" s="73"/>
      <c r="E31" s="73">
        <v>6631</v>
      </c>
      <c r="F31" s="69" t="s">
        <v>82</v>
      </c>
      <c r="G31" s="70">
        <v>592.91999999999996</v>
      </c>
      <c r="H31" s="70"/>
      <c r="I31" s="70"/>
      <c r="J31" s="238">
        <v>522.75</v>
      </c>
      <c r="K31" s="125">
        <f t="shared" si="0"/>
        <v>88.165351143493226</v>
      </c>
      <c r="L31" s="123"/>
    </row>
    <row r="32" spans="1:12" x14ac:dyDescent="0.25">
      <c r="A32" s="60"/>
      <c r="B32" s="71"/>
      <c r="C32" s="74"/>
      <c r="D32" s="73"/>
      <c r="E32" s="73">
        <v>6632</v>
      </c>
      <c r="F32" s="69" t="s">
        <v>132</v>
      </c>
      <c r="G32" s="70">
        <v>0</v>
      </c>
      <c r="H32" s="70"/>
      <c r="I32" s="70"/>
      <c r="J32" s="238">
        <v>0</v>
      </c>
      <c r="K32" s="125">
        <v>0</v>
      </c>
      <c r="L32" s="123"/>
    </row>
    <row r="33" spans="1:12" x14ac:dyDescent="0.25">
      <c r="A33" s="60"/>
      <c r="B33" s="71"/>
      <c r="C33" s="74">
        <v>92</v>
      </c>
      <c r="D33" s="73">
        <v>922</v>
      </c>
      <c r="E33" s="73">
        <v>9221</v>
      </c>
      <c r="F33" s="69" t="s">
        <v>207</v>
      </c>
      <c r="G33" s="70"/>
      <c r="H33" s="67">
        <v>6000</v>
      </c>
      <c r="I33" s="70"/>
      <c r="J33" s="238"/>
      <c r="K33" s="125"/>
      <c r="L33" s="123"/>
    </row>
    <row r="34" spans="1:12" ht="19.5" customHeight="1" x14ac:dyDescent="0.25">
      <c r="A34" s="60"/>
      <c r="B34" s="71"/>
      <c r="C34" s="74">
        <v>67</v>
      </c>
      <c r="D34" s="73"/>
      <c r="E34" s="73"/>
      <c r="F34" s="69" t="s">
        <v>83</v>
      </c>
      <c r="G34" s="67">
        <f>G35</f>
        <v>127990.6</v>
      </c>
      <c r="H34" s="67">
        <v>67376</v>
      </c>
      <c r="I34" s="67">
        <v>83303.66</v>
      </c>
      <c r="J34" s="93">
        <f>J35</f>
        <v>78467.58</v>
      </c>
      <c r="K34" s="125">
        <f t="shared" si="0"/>
        <v>61.30729912977985</v>
      </c>
      <c r="L34" s="123">
        <f t="shared" si="1"/>
        <v>94.194636826281098</v>
      </c>
    </row>
    <row r="35" spans="1:12" ht="25.5" x14ac:dyDescent="0.25">
      <c r="A35" s="60"/>
      <c r="B35" s="71"/>
      <c r="C35" s="74"/>
      <c r="D35" s="73">
        <v>671</v>
      </c>
      <c r="E35" s="73"/>
      <c r="F35" s="69" t="s">
        <v>84</v>
      </c>
      <c r="G35" s="70">
        <f>G36+G37</f>
        <v>127990.6</v>
      </c>
      <c r="H35" s="70"/>
      <c r="I35" s="70"/>
      <c r="J35" s="238">
        <f>J36+J37</f>
        <v>78467.58</v>
      </c>
      <c r="K35" s="125">
        <f t="shared" si="0"/>
        <v>61.30729912977985</v>
      </c>
      <c r="L35" s="123"/>
    </row>
    <row r="36" spans="1:12" ht="25.5" x14ac:dyDescent="0.25">
      <c r="A36" s="60"/>
      <c r="B36" s="71"/>
      <c r="C36" s="74"/>
      <c r="D36" s="73"/>
      <c r="E36" s="73">
        <v>6711</v>
      </c>
      <c r="F36" s="69" t="s">
        <v>85</v>
      </c>
      <c r="G36" s="70">
        <v>126820.35</v>
      </c>
      <c r="H36" s="70"/>
      <c r="I36" s="70"/>
      <c r="J36" s="238">
        <v>77108.58</v>
      </c>
      <c r="K36" s="125">
        <f t="shared" si="0"/>
        <v>60.801425007895027</v>
      </c>
      <c r="L36" s="123"/>
    </row>
    <row r="37" spans="1:12" ht="25.5" x14ac:dyDescent="0.25">
      <c r="A37" s="60"/>
      <c r="B37" s="71"/>
      <c r="C37" s="71"/>
      <c r="D37" s="73"/>
      <c r="E37" s="73">
        <v>6712</v>
      </c>
      <c r="F37" s="69" t="s">
        <v>133</v>
      </c>
      <c r="G37" s="70">
        <v>1170.25</v>
      </c>
      <c r="H37" s="70"/>
      <c r="I37" s="70"/>
      <c r="J37" s="238">
        <v>1359</v>
      </c>
      <c r="K37" s="125">
        <f t="shared" si="0"/>
        <v>116.12903225806453</v>
      </c>
      <c r="L37" s="123"/>
    </row>
    <row r="38" spans="1:12" x14ac:dyDescent="0.25">
      <c r="A38" s="60"/>
      <c r="B38" s="74">
        <v>7</v>
      </c>
      <c r="C38" s="71"/>
      <c r="D38" s="73"/>
      <c r="E38" s="73"/>
      <c r="F38" s="69" t="s">
        <v>22</v>
      </c>
      <c r="G38" s="119">
        <v>0</v>
      </c>
      <c r="H38" s="119">
        <v>0</v>
      </c>
      <c r="I38" s="119">
        <v>0</v>
      </c>
      <c r="J38" s="239">
        <v>0</v>
      </c>
      <c r="K38" s="124"/>
      <c r="L38" s="123"/>
    </row>
    <row r="39" spans="1:12" ht="30.75" customHeight="1" x14ac:dyDescent="0.25">
      <c r="A39" s="60"/>
      <c r="B39" s="71"/>
      <c r="C39" s="71">
        <v>72</v>
      </c>
      <c r="D39" s="73"/>
      <c r="E39" s="73"/>
      <c r="F39" s="75" t="s">
        <v>23</v>
      </c>
      <c r="G39" s="70">
        <v>0</v>
      </c>
      <c r="H39" s="70">
        <v>0</v>
      </c>
      <c r="I39" s="70">
        <v>0</v>
      </c>
      <c r="J39" s="238">
        <v>0</v>
      </c>
      <c r="K39" s="125">
        <v>0</v>
      </c>
      <c r="L39" s="123"/>
    </row>
    <row r="40" spans="1:12" x14ac:dyDescent="0.25">
      <c r="A40" s="60"/>
      <c r="B40" s="71"/>
      <c r="C40" s="71"/>
      <c r="D40" s="71">
        <v>721</v>
      </c>
      <c r="E40" s="71"/>
      <c r="F40" s="75" t="s">
        <v>32</v>
      </c>
      <c r="G40" s="70">
        <v>0</v>
      </c>
      <c r="H40" s="70">
        <v>0</v>
      </c>
      <c r="I40" s="70">
        <v>0</v>
      </c>
      <c r="J40" s="238">
        <v>0</v>
      </c>
      <c r="K40" s="125">
        <v>0</v>
      </c>
      <c r="L40" s="123"/>
    </row>
    <row r="41" spans="1:12" x14ac:dyDescent="0.25">
      <c r="A41" s="60"/>
      <c r="B41" s="71"/>
      <c r="C41" s="71"/>
      <c r="D41" s="71"/>
      <c r="E41" s="71">
        <v>7211</v>
      </c>
      <c r="F41" s="75" t="s">
        <v>33</v>
      </c>
      <c r="G41" s="70">
        <v>0</v>
      </c>
      <c r="H41" s="70">
        <v>0</v>
      </c>
      <c r="I41" s="70">
        <v>0</v>
      </c>
      <c r="J41" s="238">
        <v>0</v>
      </c>
      <c r="K41" s="125">
        <v>0</v>
      </c>
      <c r="L41" s="123"/>
    </row>
    <row r="42" spans="1:12" x14ac:dyDescent="0.25">
      <c r="A42" s="60"/>
      <c r="B42" s="71"/>
      <c r="C42" s="71"/>
      <c r="D42" s="71"/>
      <c r="E42" s="71" t="s">
        <v>18</v>
      </c>
      <c r="F42" s="75"/>
      <c r="G42" s="70"/>
      <c r="H42" s="70"/>
      <c r="I42" s="70"/>
      <c r="J42" s="238"/>
      <c r="K42" s="120"/>
      <c r="L42" s="127"/>
    </row>
    <row r="43" spans="1:12" x14ac:dyDescent="0.25">
      <c r="A43" s="60"/>
      <c r="B43" s="76"/>
      <c r="C43" s="76"/>
      <c r="D43" s="76"/>
      <c r="E43" s="76"/>
      <c r="F43" s="76"/>
      <c r="G43" s="77"/>
      <c r="H43" s="77"/>
      <c r="I43" s="78"/>
      <c r="J43" s="79"/>
      <c r="K43" s="80"/>
      <c r="L43" s="80"/>
    </row>
    <row r="44" spans="1:12" ht="18" x14ac:dyDescent="0.25">
      <c r="A44" s="60"/>
      <c r="B44" s="61"/>
      <c r="C44" s="61"/>
      <c r="D44" s="61"/>
      <c r="E44" s="61"/>
      <c r="F44" s="61"/>
      <c r="G44" s="81"/>
      <c r="H44" s="81"/>
      <c r="I44" s="117"/>
      <c r="J44" s="82"/>
      <c r="K44" s="83"/>
      <c r="L44" s="83"/>
    </row>
    <row r="45" spans="1:12" ht="45" customHeight="1" x14ac:dyDescent="0.25">
      <c r="A45" s="60"/>
      <c r="B45" s="290" t="s">
        <v>8</v>
      </c>
      <c r="C45" s="290"/>
      <c r="D45" s="290"/>
      <c r="E45" s="290"/>
      <c r="F45" s="290"/>
      <c r="G45" s="121" t="s">
        <v>189</v>
      </c>
      <c r="H45" s="160" t="s">
        <v>142</v>
      </c>
      <c r="I45" s="121" t="s">
        <v>206</v>
      </c>
      <c r="J45" s="121" t="s">
        <v>190</v>
      </c>
      <c r="K45" s="84" t="s">
        <v>24</v>
      </c>
      <c r="L45" s="84" t="s">
        <v>51</v>
      </c>
    </row>
    <row r="46" spans="1:12" x14ac:dyDescent="0.25">
      <c r="A46" s="60"/>
      <c r="B46" s="287">
        <v>1</v>
      </c>
      <c r="C46" s="288"/>
      <c r="D46" s="288"/>
      <c r="E46" s="288"/>
      <c r="F46" s="289"/>
      <c r="G46" s="85">
        <v>2</v>
      </c>
      <c r="H46" s="85"/>
      <c r="I46" s="85">
        <v>3</v>
      </c>
      <c r="J46" s="85">
        <v>5</v>
      </c>
      <c r="K46" s="86" t="s">
        <v>38</v>
      </c>
      <c r="L46" s="86" t="s">
        <v>39</v>
      </c>
    </row>
    <row r="47" spans="1:12" ht="17.45" customHeight="1" x14ac:dyDescent="0.25">
      <c r="A47" s="60"/>
      <c r="B47" s="87"/>
      <c r="C47" s="87"/>
      <c r="D47" s="87"/>
      <c r="E47" s="87"/>
      <c r="F47" s="87" t="s">
        <v>49</v>
      </c>
      <c r="G47" s="88">
        <f>G48+G96</f>
        <v>735709.71</v>
      </c>
      <c r="H47" s="88">
        <f>SUM(H48+H96)</f>
        <v>692858</v>
      </c>
      <c r="I47" s="88">
        <f>I49+I56+I85+I89+I92+I97+I106</f>
        <v>862761.65999999992</v>
      </c>
      <c r="J47" s="89">
        <f>J48+J96</f>
        <v>832120.9</v>
      </c>
      <c r="K47" s="123">
        <f>J47/G47*100</f>
        <v>113.10451509468319</v>
      </c>
      <c r="L47" s="123">
        <f>J47/I47*100</f>
        <v>96.448525540645846</v>
      </c>
    </row>
    <row r="48" spans="1:12" ht="20.25" customHeight="1" x14ac:dyDescent="0.25">
      <c r="A48" s="60"/>
      <c r="B48" s="87">
        <v>3</v>
      </c>
      <c r="C48" s="87"/>
      <c r="D48" s="87"/>
      <c r="E48" s="87"/>
      <c r="F48" s="90" t="s">
        <v>4</v>
      </c>
      <c r="G48" s="88">
        <f>G49+G56+G85+G92+G89</f>
        <v>723172.03999999992</v>
      </c>
      <c r="H48" s="88">
        <f>SUM(H49+H56+H85+H89)</f>
        <v>683008</v>
      </c>
      <c r="I48" s="88">
        <f>I49+I56+I85+I89+I92</f>
        <v>854012.65999999992</v>
      </c>
      <c r="J48" s="89">
        <f>J49+J56+J85+J89+J92</f>
        <v>823244.67</v>
      </c>
      <c r="K48" s="123">
        <f t="shared" ref="K48:K105" si="2">J48/G48*100</f>
        <v>113.83801149170536</v>
      </c>
      <c r="L48" s="123">
        <f t="shared" ref="L48:L97" si="3">J48/I48*100</f>
        <v>96.397244275043903</v>
      </c>
    </row>
    <row r="49" spans="1:12" x14ac:dyDescent="0.25">
      <c r="A49" s="60"/>
      <c r="B49" s="66"/>
      <c r="C49" s="91">
        <v>31</v>
      </c>
      <c r="D49" s="66"/>
      <c r="E49" s="66"/>
      <c r="F49" s="92" t="s">
        <v>5</v>
      </c>
      <c r="G49" s="65">
        <f>G50+G52+G54</f>
        <v>517974.3</v>
      </c>
      <c r="H49" s="65">
        <v>543720</v>
      </c>
      <c r="I49" s="110">
        <f>SUM(551800+24300+82000+16500+2026.87+2800+10759.45)</f>
        <v>690186.32</v>
      </c>
      <c r="J49" s="93">
        <f>J50+J52+J54</f>
        <v>674859.32000000007</v>
      </c>
      <c r="K49" s="123">
        <f t="shared" si="2"/>
        <v>130.2881861127087</v>
      </c>
      <c r="L49" s="123">
        <f t="shared" si="3"/>
        <v>97.779295306809345</v>
      </c>
    </row>
    <row r="50" spans="1:12" x14ac:dyDescent="0.25">
      <c r="A50" s="60"/>
      <c r="B50" s="71"/>
      <c r="C50" s="71"/>
      <c r="D50" s="102">
        <v>311</v>
      </c>
      <c r="E50" s="94"/>
      <c r="F50" s="95" t="s">
        <v>34</v>
      </c>
      <c r="G50" s="96">
        <v>424951.7</v>
      </c>
      <c r="H50" s="96"/>
      <c r="I50" s="96"/>
      <c r="J50" s="97">
        <f>J51</f>
        <v>556130.04</v>
      </c>
      <c r="K50" s="122">
        <f t="shared" si="2"/>
        <v>130.86899993575742</v>
      </c>
      <c r="L50" s="123"/>
    </row>
    <row r="51" spans="1:12" x14ac:dyDescent="0.25">
      <c r="A51" s="60"/>
      <c r="B51" s="71"/>
      <c r="C51" s="71"/>
      <c r="D51" s="71"/>
      <c r="E51" s="71">
        <v>3111</v>
      </c>
      <c r="F51" s="72" t="s">
        <v>35</v>
      </c>
      <c r="G51" s="70">
        <v>424951.7</v>
      </c>
      <c r="H51" s="70"/>
      <c r="I51" s="70"/>
      <c r="J51" s="98">
        <v>556130.04</v>
      </c>
      <c r="K51" s="122">
        <f t="shared" si="2"/>
        <v>130.86899993575742</v>
      </c>
      <c r="L51" s="123"/>
    </row>
    <row r="52" spans="1:12" x14ac:dyDescent="0.25">
      <c r="A52" s="60"/>
      <c r="B52" s="71"/>
      <c r="C52" s="71"/>
      <c r="D52" s="102">
        <v>312</v>
      </c>
      <c r="E52" s="94"/>
      <c r="F52" s="95" t="s">
        <v>86</v>
      </c>
      <c r="G52" s="96">
        <f>G53</f>
        <v>23688.35</v>
      </c>
      <c r="H52" s="96"/>
      <c r="I52" s="96"/>
      <c r="J52" s="97">
        <v>28038.13</v>
      </c>
      <c r="K52" s="122">
        <f t="shared" si="2"/>
        <v>118.36252841586688</v>
      </c>
      <c r="L52" s="123"/>
    </row>
    <row r="53" spans="1:12" x14ac:dyDescent="0.25">
      <c r="A53" s="60"/>
      <c r="B53" s="71"/>
      <c r="C53" s="71"/>
      <c r="D53" s="71"/>
      <c r="E53" s="71">
        <v>3121</v>
      </c>
      <c r="F53" s="72" t="s">
        <v>86</v>
      </c>
      <c r="G53" s="70">
        <v>23688.35</v>
      </c>
      <c r="H53" s="70"/>
      <c r="I53" s="70"/>
      <c r="J53" s="98">
        <v>28038.13</v>
      </c>
      <c r="K53" s="122">
        <f t="shared" si="2"/>
        <v>118.36252841586688</v>
      </c>
      <c r="L53" s="123"/>
    </row>
    <row r="54" spans="1:12" x14ac:dyDescent="0.25">
      <c r="A54" s="60"/>
      <c r="B54" s="71"/>
      <c r="C54" s="71"/>
      <c r="D54" s="102">
        <v>313</v>
      </c>
      <c r="E54" s="94"/>
      <c r="F54" s="95" t="s">
        <v>87</v>
      </c>
      <c r="G54" s="96">
        <f>G55</f>
        <v>69334.25</v>
      </c>
      <c r="H54" s="96"/>
      <c r="I54" s="96"/>
      <c r="J54" s="97">
        <f>J55</f>
        <v>90691.15</v>
      </c>
      <c r="K54" s="122">
        <f t="shared" si="2"/>
        <v>130.80281390510461</v>
      </c>
      <c r="L54" s="123"/>
    </row>
    <row r="55" spans="1:12" x14ac:dyDescent="0.25">
      <c r="A55" s="60"/>
      <c r="B55" s="71"/>
      <c r="C55" s="71"/>
      <c r="D55" s="71"/>
      <c r="E55" s="71">
        <v>3132</v>
      </c>
      <c r="F55" s="72" t="s">
        <v>88</v>
      </c>
      <c r="G55" s="70">
        <v>69334.25</v>
      </c>
      <c r="H55" s="70"/>
      <c r="I55" s="70"/>
      <c r="J55" s="98">
        <v>90691.15</v>
      </c>
      <c r="K55" s="122">
        <f t="shared" si="2"/>
        <v>130.80281390510461</v>
      </c>
      <c r="L55" s="123"/>
    </row>
    <row r="56" spans="1:12" x14ac:dyDescent="0.25">
      <c r="A56" s="60"/>
      <c r="B56" s="74"/>
      <c r="C56" s="99">
        <v>32</v>
      </c>
      <c r="D56" s="100"/>
      <c r="E56" s="100"/>
      <c r="F56" s="101" t="s">
        <v>14</v>
      </c>
      <c r="G56" s="65">
        <f>G57+G61+G68+G78</f>
        <v>198479.41</v>
      </c>
      <c r="H56" s="65">
        <v>130278</v>
      </c>
      <c r="I56" s="65">
        <f>SUM(57509.02+800+6300+8500+57938+7683.13+2605+9659.8)</f>
        <v>150994.94999999998</v>
      </c>
      <c r="J56" s="93">
        <f>J57+J61+J68+J78</f>
        <v>140734.70000000001</v>
      </c>
      <c r="K56" s="123">
        <f t="shared" si="2"/>
        <v>70.906448180191589</v>
      </c>
      <c r="L56" s="123">
        <f t="shared" si="3"/>
        <v>93.204905197160585</v>
      </c>
    </row>
    <row r="57" spans="1:12" x14ac:dyDescent="0.25">
      <c r="A57" s="60"/>
      <c r="B57" s="71"/>
      <c r="C57" s="71"/>
      <c r="D57" s="102">
        <v>321</v>
      </c>
      <c r="E57" s="102"/>
      <c r="F57" s="95" t="s">
        <v>36</v>
      </c>
      <c r="G57" s="103">
        <f>G58+G59+G60</f>
        <v>34762.39</v>
      </c>
      <c r="H57" s="103"/>
      <c r="I57" s="103"/>
      <c r="J57" s="104">
        <f>J58+J59+J60</f>
        <v>31033.95</v>
      </c>
      <c r="K57" s="122">
        <f t="shared" si="2"/>
        <v>89.27450040115194</v>
      </c>
      <c r="L57" s="123"/>
    </row>
    <row r="58" spans="1:12" x14ac:dyDescent="0.25">
      <c r="A58" s="60"/>
      <c r="B58" s="71"/>
      <c r="C58" s="74"/>
      <c r="D58" s="71"/>
      <c r="E58" s="71">
        <v>3211</v>
      </c>
      <c r="F58" s="75" t="s">
        <v>37</v>
      </c>
      <c r="G58" s="70">
        <v>7991.86</v>
      </c>
      <c r="H58" s="70"/>
      <c r="I58" s="70"/>
      <c r="J58" s="114">
        <v>4046.97</v>
      </c>
      <c r="K58" s="122">
        <f t="shared" si="2"/>
        <v>50.638649826198154</v>
      </c>
      <c r="L58" s="123"/>
    </row>
    <row r="59" spans="1:12" ht="25.5" x14ac:dyDescent="0.25">
      <c r="A59" s="60"/>
      <c r="B59" s="71"/>
      <c r="C59" s="74"/>
      <c r="D59" s="71"/>
      <c r="E59" s="71">
        <v>3212</v>
      </c>
      <c r="F59" s="75" t="s">
        <v>89</v>
      </c>
      <c r="G59" s="70">
        <v>23908.93</v>
      </c>
      <c r="H59" s="70"/>
      <c r="I59" s="70"/>
      <c r="J59" s="114">
        <v>24998.07</v>
      </c>
      <c r="K59" s="122">
        <f t="shared" si="2"/>
        <v>104.55536906084882</v>
      </c>
      <c r="L59" s="123"/>
    </row>
    <row r="60" spans="1:12" x14ac:dyDescent="0.25">
      <c r="A60" s="60"/>
      <c r="B60" s="71"/>
      <c r="C60" s="74"/>
      <c r="D60" s="71"/>
      <c r="E60" s="71">
        <v>3213</v>
      </c>
      <c r="F60" s="75" t="s">
        <v>90</v>
      </c>
      <c r="G60" s="70">
        <v>2861.6</v>
      </c>
      <c r="H60" s="70"/>
      <c r="I60" s="70"/>
      <c r="J60" s="114">
        <v>1988.91</v>
      </c>
      <c r="K60" s="122">
        <f t="shared" si="2"/>
        <v>69.503424657534254</v>
      </c>
      <c r="L60" s="123"/>
    </row>
    <row r="61" spans="1:12" x14ac:dyDescent="0.25">
      <c r="A61" s="60"/>
      <c r="B61" s="71"/>
      <c r="C61" s="74"/>
      <c r="D61" s="102">
        <v>322</v>
      </c>
      <c r="E61" s="102"/>
      <c r="F61" s="105" t="s">
        <v>91</v>
      </c>
      <c r="G61" s="103">
        <f>G62+G63+G64+G65+G66+G67</f>
        <v>73388.320000000007</v>
      </c>
      <c r="H61" s="103"/>
      <c r="I61" s="103">
        <f>I62+I63+I64+I65+I66+I67</f>
        <v>0</v>
      </c>
      <c r="J61" s="104">
        <f>J62+J63+J64+J65+J66+J67</f>
        <v>70835.69</v>
      </c>
      <c r="K61" s="122">
        <f t="shared" si="2"/>
        <v>96.521748964957908</v>
      </c>
      <c r="L61" s="123"/>
    </row>
    <row r="62" spans="1:12" x14ac:dyDescent="0.25">
      <c r="A62" s="60"/>
      <c r="B62" s="71"/>
      <c r="C62" s="74"/>
      <c r="D62" s="71"/>
      <c r="E62" s="71">
        <v>3221</v>
      </c>
      <c r="F62" s="75" t="s">
        <v>92</v>
      </c>
      <c r="G62" s="70">
        <v>7251.61</v>
      </c>
      <c r="H62" s="70"/>
      <c r="I62" s="70"/>
      <c r="J62" s="114">
        <v>7143.83</v>
      </c>
      <c r="K62" s="122">
        <f t="shared" si="2"/>
        <v>98.513709369367632</v>
      </c>
      <c r="L62" s="123"/>
    </row>
    <row r="63" spans="1:12" x14ac:dyDescent="0.25">
      <c r="A63" s="60"/>
      <c r="B63" s="71"/>
      <c r="C63" s="74"/>
      <c r="D63" s="71"/>
      <c r="E63" s="71">
        <v>3222</v>
      </c>
      <c r="F63" s="75" t="s">
        <v>93</v>
      </c>
      <c r="G63" s="70">
        <v>25979.09</v>
      </c>
      <c r="H63" s="70"/>
      <c r="I63" s="70"/>
      <c r="J63" s="114">
        <v>29848.799999999999</v>
      </c>
      <c r="K63" s="122">
        <f t="shared" si="2"/>
        <v>114.89547940285823</v>
      </c>
      <c r="L63" s="123"/>
    </row>
    <row r="64" spans="1:12" x14ac:dyDescent="0.25">
      <c r="A64" s="60"/>
      <c r="B64" s="71"/>
      <c r="C64" s="74"/>
      <c r="D64" s="71"/>
      <c r="E64" s="71">
        <v>3223</v>
      </c>
      <c r="F64" s="75" t="s">
        <v>94</v>
      </c>
      <c r="G64" s="70">
        <v>38092.410000000003</v>
      </c>
      <c r="H64" s="70"/>
      <c r="I64" s="70"/>
      <c r="J64" s="114">
        <v>27548.31</v>
      </c>
      <c r="K64" s="122">
        <f t="shared" si="2"/>
        <v>72.319682582435703</v>
      </c>
      <c r="L64" s="123"/>
    </row>
    <row r="65" spans="1:12" x14ac:dyDescent="0.25">
      <c r="A65" s="60"/>
      <c r="B65" s="71"/>
      <c r="C65" s="74"/>
      <c r="D65" s="71"/>
      <c r="E65" s="71">
        <v>3224</v>
      </c>
      <c r="F65" s="75" t="s">
        <v>95</v>
      </c>
      <c r="G65" s="70">
        <v>1647.97</v>
      </c>
      <c r="H65" s="70"/>
      <c r="I65" s="70"/>
      <c r="J65" s="114">
        <v>5765.7</v>
      </c>
      <c r="K65" s="122">
        <f t="shared" si="2"/>
        <v>349.86680582777598</v>
      </c>
      <c r="L65" s="123"/>
    </row>
    <row r="66" spans="1:12" x14ac:dyDescent="0.25">
      <c r="A66" s="60"/>
      <c r="B66" s="71"/>
      <c r="C66" s="74"/>
      <c r="D66" s="71"/>
      <c r="E66" s="71">
        <v>3225</v>
      </c>
      <c r="F66" s="75" t="s">
        <v>96</v>
      </c>
      <c r="G66" s="70">
        <v>398</v>
      </c>
      <c r="H66" s="70"/>
      <c r="I66" s="70"/>
      <c r="J66" s="114">
        <v>166.21</v>
      </c>
      <c r="K66" s="122">
        <f t="shared" si="2"/>
        <v>41.761306532663319</v>
      </c>
      <c r="L66" s="123"/>
    </row>
    <row r="67" spans="1:12" x14ac:dyDescent="0.25">
      <c r="A67" s="60"/>
      <c r="B67" s="71"/>
      <c r="C67" s="74"/>
      <c r="D67" s="71"/>
      <c r="E67" s="71">
        <v>3227</v>
      </c>
      <c r="F67" s="75" t="s">
        <v>97</v>
      </c>
      <c r="G67" s="70">
        <v>19.239999999999998</v>
      </c>
      <c r="H67" s="70"/>
      <c r="I67" s="70"/>
      <c r="J67" s="114">
        <v>362.84</v>
      </c>
      <c r="K67" s="122">
        <v>0</v>
      </c>
      <c r="L67" s="123"/>
    </row>
    <row r="68" spans="1:12" x14ac:dyDescent="0.25">
      <c r="A68" s="60"/>
      <c r="B68" s="94"/>
      <c r="C68" s="102"/>
      <c r="D68" s="102">
        <v>323</v>
      </c>
      <c r="E68" s="102"/>
      <c r="F68" s="106" t="s">
        <v>98</v>
      </c>
      <c r="G68" s="103">
        <f>G69+G70+G71+G72+G73+G74+G75+G76+G77</f>
        <v>81598.969999999987</v>
      </c>
      <c r="H68" s="103"/>
      <c r="I68" s="103">
        <f>I69+I70+I71+I72+I73+I74+I75+I76+I77</f>
        <v>0</v>
      </c>
      <c r="J68" s="104">
        <f>J69+J70+J71+J72+J73+J74+J75+J76+J77</f>
        <v>33918.880000000005</v>
      </c>
      <c r="K68" s="122">
        <f t="shared" si="2"/>
        <v>41.567779593296351</v>
      </c>
      <c r="L68" s="123"/>
    </row>
    <row r="69" spans="1:12" x14ac:dyDescent="0.25">
      <c r="A69" s="60"/>
      <c r="B69" s="71"/>
      <c r="C69" s="74"/>
      <c r="D69" s="71"/>
      <c r="E69" s="71">
        <v>3231</v>
      </c>
      <c r="F69" s="75" t="s">
        <v>99</v>
      </c>
      <c r="G69" s="70">
        <v>9056.48</v>
      </c>
      <c r="H69" s="70"/>
      <c r="I69" s="70"/>
      <c r="J69" s="114">
        <v>5595.58</v>
      </c>
      <c r="K69" s="122">
        <f t="shared" si="2"/>
        <v>61.785373566772087</v>
      </c>
      <c r="L69" s="123"/>
    </row>
    <row r="70" spans="1:12" x14ac:dyDescent="0.25">
      <c r="A70" s="60"/>
      <c r="B70" s="71"/>
      <c r="C70" s="74"/>
      <c r="D70" s="71"/>
      <c r="E70" s="71">
        <v>3232</v>
      </c>
      <c r="F70" s="75" t="s">
        <v>100</v>
      </c>
      <c r="G70" s="70">
        <v>56306.86</v>
      </c>
      <c r="H70" s="70"/>
      <c r="I70" s="70"/>
      <c r="J70" s="114">
        <v>14542.43</v>
      </c>
      <c r="K70" s="122">
        <f t="shared" si="2"/>
        <v>25.827101706612659</v>
      </c>
      <c r="L70" s="123"/>
    </row>
    <row r="71" spans="1:12" x14ac:dyDescent="0.25">
      <c r="A71" s="60"/>
      <c r="B71" s="71"/>
      <c r="C71" s="74"/>
      <c r="D71" s="71"/>
      <c r="E71" s="71">
        <v>3233</v>
      </c>
      <c r="F71" s="75" t="s">
        <v>101</v>
      </c>
      <c r="G71" s="70">
        <v>726.81</v>
      </c>
      <c r="H71" s="70"/>
      <c r="I71" s="70"/>
      <c r="J71" s="114">
        <v>0</v>
      </c>
      <c r="K71" s="122">
        <f t="shared" si="2"/>
        <v>0</v>
      </c>
      <c r="L71" s="123"/>
    </row>
    <row r="72" spans="1:12" x14ac:dyDescent="0.25">
      <c r="A72" s="60"/>
      <c r="B72" s="71"/>
      <c r="C72" s="74"/>
      <c r="D72" s="71"/>
      <c r="E72" s="71">
        <v>3234</v>
      </c>
      <c r="F72" s="75" t="s">
        <v>102</v>
      </c>
      <c r="G72" s="70">
        <v>7918.09</v>
      </c>
      <c r="H72" s="70"/>
      <c r="I72" s="70"/>
      <c r="J72" s="114">
        <v>5630.63</v>
      </c>
      <c r="K72" s="122">
        <f t="shared" si="2"/>
        <v>71.110962365924095</v>
      </c>
      <c r="L72" s="123"/>
    </row>
    <row r="73" spans="1:12" x14ac:dyDescent="0.25">
      <c r="A73" s="60"/>
      <c r="B73" s="71"/>
      <c r="C73" s="74"/>
      <c r="D73" s="71"/>
      <c r="E73" s="71">
        <v>3235</v>
      </c>
      <c r="F73" s="75" t="s">
        <v>103</v>
      </c>
      <c r="G73" s="70">
        <v>93.75</v>
      </c>
      <c r="H73" s="70"/>
      <c r="I73" s="70"/>
      <c r="J73" s="114">
        <v>0</v>
      </c>
      <c r="K73" s="122">
        <f t="shared" si="2"/>
        <v>0</v>
      </c>
      <c r="L73" s="123"/>
    </row>
    <row r="74" spans="1:12" x14ac:dyDescent="0.25">
      <c r="A74" s="60"/>
      <c r="B74" s="71"/>
      <c r="C74" s="74"/>
      <c r="D74" s="71"/>
      <c r="E74" s="71">
        <v>3236</v>
      </c>
      <c r="F74" s="75" t="s">
        <v>104</v>
      </c>
      <c r="G74" s="70">
        <v>1582.48</v>
      </c>
      <c r="H74" s="70"/>
      <c r="I74" s="70"/>
      <c r="J74" s="114">
        <v>1839.92</v>
      </c>
      <c r="K74" s="122">
        <f t="shared" si="2"/>
        <v>116.26813609018755</v>
      </c>
      <c r="L74" s="123"/>
    </row>
    <row r="75" spans="1:12" x14ac:dyDescent="0.25">
      <c r="A75" s="60"/>
      <c r="B75" s="71"/>
      <c r="C75" s="74"/>
      <c r="D75" s="71"/>
      <c r="E75" s="71">
        <v>3237</v>
      </c>
      <c r="F75" s="75" t="s">
        <v>105</v>
      </c>
      <c r="G75" s="70">
        <v>1657.73</v>
      </c>
      <c r="H75" s="70"/>
      <c r="I75" s="70"/>
      <c r="J75" s="114">
        <v>1438.97</v>
      </c>
      <c r="K75" s="122">
        <f t="shared" si="2"/>
        <v>86.803641123705304</v>
      </c>
      <c r="L75" s="123"/>
    </row>
    <row r="76" spans="1:12" x14ac:dyDescent="0.25">
      <c r="A76" s="60"/>
      <c r="B76" s="71"/>
      <c r="C76" s="74"/>
      <c r="D76" s="71"/>
      <c r="E76" s="71">
        <v>3238</v>
      </c>
      <c r="F76" s="75" t="s">
        <v>106</v>
      </c>
      <c r="G76" s="70">
        <v>2361.31</v>
      </c>
      <c r="H76" s="70"/>
      <c r="I76" s="70"/>
      <c r="J76" s="114">
        <v>2726.45</v>
      </c>
      <c r="K76" s="122">
        <f t="shared" si="2"/>
        <v>115.46345037288623</v>
      </c>
      <c r="L76" s="123"/>
    </row>
    <row r="77" spans="1:12" x14ac:dyDescent="0.25">
      <c r="A77" s="60"/>
      <c r="B77" s="71"/>
      <c r="C77" s="74"/>
      <c r="D77" s="73"/>
      <c r="E77" s="73">
        <v>3239</v>
      </c>
      <c r="F77" s="107" t="s">
        <v>107</v>
      </c>
      <c r="G77" s="70">
        <v>1895.46</v>
      </c>
      <c r="H77" s="70"/>
      <c r="I77" s="70"/>
      <c r="J77" s="114">
        <v>2144.9</v>
      </c>
      <c r="K77" s="122">
        <v>0</v>
      </c>
      <c r="L77" s="123"/>
    </row>
    <row r="78" spans="1:12" x14ac:dyDescent="0.25">
      <c r="A78" s="60"/>
      <c r="B78" s="71"/>
      <c r="C78" s="74"/>
      <c r="D78" s="100">
        <v>329</v>
      </c>
      <c r="E78" s="100"/>
      <c r="F78" s="108" t="s">
        <v>108</v>
      </c>
      <c r="G78" s="109">
        <f>G79+G81+G82+G83+G84+G83+G80</f>
        <v>8729.73</v>
      </c>
      <c r="H78" s="109"/>
      <c r="I78" s="103">
        <f>I79+I81+I82+I83+I84</f>
        <v>0</v>
      </c>
      <c r="J78" s="104">
        <f>J79+J81+J82+J83+J84</f>
        <v>4946.18</v>
      </c>
      <c r="K78" s="122">
        <f t="shared" si="2"/>
        <v>56.659026109627689</v>
      </c>
      <c r="L78" s="123"/>
    </row>
    <row r="79" spans="1:12" x14ac:dyDescent="0.25">
      <c r="A79" s="60"/>
      <c r="B79" s="71"/>
      <c r="C79" s="74"/>
      <c r="D79" s="73"/>
      <c r="E79" s="73">
        <v>3292</v>
      </c>
      <c r="F79" s="107" t="s">
        <v>109</v>
      </c>
      <c r="G79" s="70">
        <v>2577.58</v>
      </c>
      <c r="H79" s="70"/>
      <c r="I79" s="70"/>
      <c r="J79" s="114">
        <v>2306.98</v>
      </c>
      <c r="K79" s="122">
        <f t="shared" si="2"/>
        <v>89.501780740074025</v>
      </c>
      <c r="L79" s="123"/>
    </row>
    <row r="80" spans="1:12" x14ac:dyDescent="0.25">
      <c r="A80" s="60"/>
      <c r="B80" s="71"/>
      <c r="C80" s="74"/>
      <c r="D80" s="73"/>
      <c r="E80" s="73">
        <v>3293</v>
      </c>
      <c r="F80" s="107" t="s">
        <v>202</v>
      </c>
      <c r="G80" s="70">
        <v>87.5</v>
      </c>
      <c r="H80" s="70"/>
      <c r="I80" s="70"/>
      <c r="J80" s="114">
        <v>0</v>
      </c>
      <c r="K80" s="122">
        <f t="shared" si="2"/>
        <v>0</v>
      </c>
      <c r="L80" s="123"/>
    </row>
    <row r="81" spans="1:12" x14ac:dyDescent="0.25">
      <c r="A81" s="60"/>
      <c r="B81" s="71"/>
      <c r="C81" s="74"/>
      <c r="D81" s="73"/>
      <c r="E81" s="73">
        <v>3294</v>
      </c>
      <c r="F81" s="107" t="s">
        <v>110</v>
      </c>
      <c r="G81" s="70">
        <v>648.55999999999995</v>
      </c>
      <c r="H81" s="70"/>
      <c r="I81" s="70"/>
      <c r="J81" s="114">
        <v>235</v>
      </c>
      <c r="K81" s="122">
        <f t="shared" si="2"/>
        <v>36.23411866288393</v>
      </c>
      <c r="L81" s="123"/>
    </row>
    <row r="82" spans="1:12" x14ac:dyDescent="0.25">
      <c r="A82" s="60"/>
      <c r="B82" s="71"/>
      <c r="C82" s="74"/>
      <c r="D82" s="73"/>
      <c r="E82" s="73">
        <v>3295</v>
      </c>
      <c r="F82" s="107" t="s">
        <v>111</v>
      </c>
      <c r="G82" s="70">
        <v>1664.43</v>
      </c>
      <c r="H82" s="70"/>
      <c r="I82" s="70"/>
      <c r="J82" s="114">
        <v>2404.1999999999998</v>
      </c>
      <c r="K82" s="122">
        <f t="shared" si="2"/>
        <v>144.44584632576917</v>
      </c>
      <c r="L82" s="123"/>
    </row>
    <row r="83" spans="1:12" x14ac:dyDescent="0.25">
      <c r="A83" s="60"/>
      <c r="B83" s="71"/>
      <c r="C83" s="74"/>
      <c r="D83" s="73"/>
      <c r="E83" s="73">
        <v>3296</v>
      </c>
      <c r="F83" s="107" t="s">
        <v>112</v>
      </c>
      <c r="G83" s="70">
        <v>0</v>
      </c>
      <c r="H83" s="70"/>
      <c r="I83" s="70"/>
      <c r="J83" s="114">
        <v>0</v>
      </c>
      <c r="K83" s="122">
        <v>0</v>
      </c>
      <c r="L83" s="123"/>
    </row>
    <row r="84" spans="1:12" x14ac:dyDescent="0.25">
      <c r="A84" s="60"/>
      <c r="B84" s="71"/>
      <c r="C84" s="74"/>
      <c r="D84" s="73"/>
      <c r="E84" s="73">
        <v>3299</v>
      </c>
      <c r="F84" s="107" t="s">
        <v>108</v>
      </c>
      <c r="G84" s="70">
        <v>3751.66</v>
      </c>
      <c r="H84" s="70"/>
      <c r="I84" s="70"/>
      <c r="J84" s="114">
        <v>0</v>
      </c>
      <c r="K84" s="122">
        <f t="shared" si="2"/>
        <v>0</v>
      </c>
      <c r="L84" s="123"/>
    </row>
    <row r="85" spans="1:12" x14ac:dyDescent="0.25">
      <c r="A85" s="60"/>
      <c r="B85" s="71"/>
      <c r="C85" s="99">
        <v>34</v>
      </c>
      <c r="D85" s="102"/>
      <c r="E85" s="102"/>
      <c r="F85" s="95" t="s">
        <v>71</v>
      </c>
      <c r="G85" s="110">
        <f>G86</f>
        <v>742.84</v>
      </c>
      <c r="H85" s="110">
        <v>3010</v>
      </c>
      <c r="I85" s="110">
        <f>SUM(816.39+100)</f>
        <v>916.39</v>
      </c>
      <c r="J85" s="111">
        <f>J86</f>
        <v>754.25</v>
      </c>
      <c r="K85" s="123">
        <f t="shared" si="2"/>
        <v>101.53599698454579</v>
      </c>
      <c r="L85" s="123">
        <f t="shared" si="3"/>
        <v>82.306659828239077</v>
      </c>
    </row>
    <row r="86" spans="1:12" x14ac:dyDescent="0.25">
      <c r="A86" s="60"/>
      <c r="B86" s="71"/>
      <c r="C86" s="74"/>
      <c r="D86" s="100">
        <v>343</v>
      </c>
      <c r="E86" s="100"/>
      <c r="F86" s="108" t="s">
        <v>113</v>
      </c>
      <c r="G86" s="67">
        <f>G87+G88</f>
        <v>742.84</v>
      </c>
      <c r="H86" s="67"/>
      <c r="I86" s="67"/>
      <c r="J86" s="111">
        <f>J87+J88</f>
        <v>754.25</v>
      </c>
      <c r="K86" s="122">
        <f t="shared" si="2"/>
        <v>101.53599698454579</v>
      </c>
      <c r="L86" s="123"/>
    </row>
    <row r="87" spans="1:12" x14ac:dyDescent="0.25">
      <c r="A87" s="60"/>
      <c r="B87" s="71"/>
      <c r="C87" s="74"/>
      <c r="D87" s="73"/>
      <c r="E87" s="73">
        <v>3431</v>
      </c>
      <c r="F87" s="107" t="s">
        <v>114</v>
      </c>
      <c r="G87" s="70">
        <v>733.5</v>
      </c>
      <c r="H87" s="70"/>
      <c r="I87" s="70"/>
      <c r="J87" s="114">
        <v>739.99</v>
      </c>
      <c r="K87" s="122">
        <f t="shared" si="2"/>
        <v>100.8847989093388</v>
      </c>
      <c r="L87" s="123"/>
    </row>
    <row r="88" spans="1:12" x14ac:dyDescent="0.25">
      <c r="A88" s="60"/>
      <c r="B88" s="71"/>
      <c r="C88" s="74"/>
      <c r="D88" s="73"/>
      <c r="E88" s="73">
        <v>3433</v>
      </c>
      <c r="F88" s="107" t="s">
        <v>115</v>
      </c>
      <c r="G88" s="70">
        <v>9.34</v>
      </c>
      <c r="H88" s="70"/>
      <c r="I88" s="70"/>
      <c r="J88" s="114">
        <v>14.26</v>
      </c>
      <c r="K88" s="122">
        <f t="shared" si="2"/>
        <v>152.67665952890792</v>
      </c>
      <c r="L88" s="123"/>
    </row>
    <row r="89" spans="1:12" ht="18.95" customHeight="1" x14ac:dyDescent="0.25">
      <c r="A89" s="60"/>
      <c r="B89" s="74"/>
      <c r="C89" s="99">
        <v>37</v>
      </c>
      <c r="D89" s="100"/>
      <c r="E89" s="100"/>
      <c r="F89" s="108" t="s">
        <v>123</v>
      </c>
      <c r="G89" s="65">
        <v>5663</v>
      </c>
      <c r="H89" s="65">
        <v>6000</v>
      </c>
      <c r="I89" s="65">
        <f>SUM(8400+3200)</f>
        <v>11600</v>
      </c>
      <c r="J89" s="111">
        <v>6581.4</v>
      </c>
      <c r="K89" s="122">
        <f t="shared" si="2"/>
        <v>116.21755253399257</v>
      </c>
      <c r="L89" s="123">
        <f t="shared" si="3"/>
        <v>56.736206896551721</v>
      </c>
    </row>
    <row r="90" spans="1:12" ht="18.95" customHeight="1" x14ac:dyDescent="0.25">
      <c r="A90" s="60"/>
      <c r="B90" s="74"/>
      <c r="C90" s="99"/>
      <c r="D90" s="100">
        <v>372</v>
      </c>
      <c r="E90" s="100"/>
      <c r="F90" s="108" t="s">
        <v>203</v>
      </c>
      <c r="G90" s="67">
        <v>5663</v>
      </c>
      <c r="H90" s="65"/>
      <c r="I90" s="65"/>
      <c r="J90" s="114">
        <v>6581.4</v>
      </c>
      <c r="K90" s="122">
        <f t="shared" si="2"/>
        <v>116.21755253399257</v>
      </c>
      <c r="L90" s="123"/>
    </row>
    <row r="91" spans="1:12" ht="18.95" customHeight="1" x14ac:dyDescent="0.25">
      <c r="A91" s="60"/>
      <c r="B91" s="74"/>
      <c r="C91" s="99"/>
      <c r="D91" s="100"/>
      <c r="E91" s="71">
        <v>3722</v>
      </c>
      <c r="F91" s="72" t="s">
        <v>204</v>
      </c>
      <c r="G91" s="70">
        <v>5663</v>
      </c>
      <c r="H91" s="65"/>
      <c r="I91" s="65"/>
      <c r="J91" s="114">
        <v>6581.4</v>
      </c>
      <c r="K91" s="122">
        <f t="shared" si="2"/>
        <v>116.21755253399257</v>
      </c>
      <c r="L91" s="123"/>
    </row>
    <row r="92" spans="1:12" x14ac:dyDescent="0.25">
      <c r="A92" s="60"/>
      <c r="B92" s="71"/>
      <c r="C92" s="99">
        <v>38</v>
      </c>
      <c r="D92" s="102"/>
      <c r="E92" s="102"/>
      <c r="F92" s="95" t="s">
        <v>120</v>
      </c>
      <c r="G92" s="110">
        <v>312.49</v>
      </c>
      <c r="H92" s="110">
        <v>0</v>
      </c>
      <c r="I92" s="110">
        <v>315</v>
      </c>
      <c r="J92" s="111">
        <v>315</v>
      </c>
      <c r="K92" s="122">
        <f t="shared" si="2"/>
        <v>100.80322570322251</v>
      </c>
      <c r="L92" s="123"/>
    </row>
    <row r="93" spans="1:12" x14ac:dyDescent="0.25">
      <c r="A93" s="60"/>
      <c r="B93" s="71"/>
      <c r="C93" s="74"/>
      <c r="D93" s="100">
        <v>381</v>
      </c>
      <c r="E93" s="73"/>
      <c r="F93" s="107" t="s">
        <v>82</v>
      </c>
      <c r="G93" s="70">
        <v>312.49</v>
      </c>
      <c r="H93" s="70"/>
      <c r="I93" s="70"/>
      <c r="J93" s="114">
        <v>315</v>
      </c>
      <c r="K93" s="122">
        <f t="shared" si="2"/>
        <v>100.80322570322251</v>
      </c>
      <c r="L93" s="123"/>
    </row>
    <row r="94" spans="1:12" x14ac:dyDescent="0.25">
      <c r="A94" s="60"/>
      <c r="B94" s="71"/>
      <c r="C94" s="74"/>
      <c r="D94" s="73"/>
      <c r="E94" s="73">
        <v>3812</v>
      </c>
      <c r="F94" s="107" t="s">
        <v>121</v>
      </c>
      <c r="G94" s="70">
        <v>312.49</v>
      </c>
      <c r="H94" s="70"/>
      <c r="I94" s="70"/>
      <c r="J94" s="114">
        <v>315</v>
      </c>
      <c r="K94" s="122">
        <f t="shared" si="2"/>
        <v>100.80322570322251</v>
      </c>
      <c r="L94" s="123"/>
    </row>
    <row r="95" spans="1:12" x14ac:dyDescent="0.25">
      <c r="A95" s="60"/>
      <c r="B95" s="71"/>
      <c r="C95" s="71"/>
      <c r="D95" s="73"/>
      <c r="E95" s="73"/>
      <c r="F95" s="107"/>
      <c r="G95" s="70"/>
      <c r="H95" s="70"/>
      <c r="I95" s="70"/>
      <c r="J95" s="114"/>
      <c r="K95" s="122"/>
      <c r="L95" s="123"/>
    </row>
    <row r="96" spans="1:12" ht="30" x14ac:dyDescent="0.25">
      <c r="A96" s="60"/>
      <c r="B96" s="112">
        <v>4</v>
      </c>
      <c r="C96" s="112"/>
      <c r="D96" s="112"/>
      <c r="E96" s="112"/>
      <c r="F96" s="113" t="s">
        <v>6</v>
      </c>
      <c r="G96" s="65">
        <f>SUM(G97+G104)</f>
        <v>12537.67</v>
      </c>
      <c r="H96" s="65">
        <v>9850</v>
      </c>
      <c r="I96" s="65">
        <f>I97+I106</f>
        <v>8749</v>
      </c>
      <c r="J96" s="111">
        <f>J97+J106</f>
        <v>8876.23</v>
      </c>
      <c r="K96" s="123">
        <f>J96/G96*100</f>
        <v>70.796487704653259</v>
      </c>
      <c r="L96" s="123">
        <f t="shared" si="3"/>
        <v>101.45422333981027</v>
      </c>
    </row>
    <row r="97" spans="1:13" ht="27.75" customHeight="1" x14ac:dyDescent="0.25">
      <c r="A97" s="60"/>
      <c r="B97" s="68"/>
      <c r="C97" s="66">
        <v>42</v>
      </c>
      <c r="D97" s="68"/>
      <c r="E97" s="68"/>
      <c r="F97" s="69" t="s">
        <v>7</v>
      </c>
      <c r="G97" s="70">
        <f>G98</f>
        <v>11867.87</v>
      </c>
      <c r="H97" s="70">
        <v>9460</v>
      </c>
      <c r="I97" s="126">
        <v>6149</v>
      </c>
      <c r="J97" s="114">
        <f>J98+J104</f>
        <v>6276.23</v>
      </c>
      <c r="K97" s="122">
        <f t="shared" si="2"/>
        <v>52.884215954505734</v>
      </c>
      <c r="L97" s="123">
        <f t="shared" si="3"/>
        <v>102.06911692958205</v>
      </c>
    </row>
    <row r="98" spans="1:13" x14ac:dyDescent="0.25">
      <c r="A98" s="60"/>
      <c r="B98" s="68"/>
      <c r="C98" s="68"/>
      <c r="D98" s="74">
        <v>422</v>
      </c>
      <c r="E98" s="71"/>
      <c r="F98" s="72" t="s">
        <v>116</v>
      </c>
      <c r="G98" s="70">
        <f>G99+G100+G101+G102+G103</f>
        <v>11867.87</v>
      </c>
      <c r="H98" s="70"/>
      <c r="I98" s="126"/>
      <c r="J98" s="114">
        <f>J99+J101+J100</f>
        <v>3929.09</v>
      </c>
      <c r="K98" s="122">
        <f t="shared" si="2"/>
        <v>33.106951795056737</v>
      </c>
      <c r="L98" s="123"/>
      <c r="M98" t="s">
        <v>220</v>
      </c>
    </row>
    <row r="99" spans="1:13" x14ac:dyDescent="0.25">
      <c r="A99" s="60"/>
      <c r="B99" s="68"/>
      <c r="C99" s="68"/>
      <c r="D99" s="71"/>
      <c r="E99" s="71">
        <v>4221</v>
      </c>
      <c r="F99" s="72" t="s">
        <v>117</v>
      </c>
      <c r="G99" s="70">
        <v>4392.25</v>
      </c>
      <c r="H99" s="70"/>
      <c r="I99" s="126"/>
      <c r="J99" s="114">
        <v>2332.48</v>
      </c>
      <c r="K99" s="122">
        <f t="shared" si="2"/>
        <v>53.104445329842335</v>
      </c>
      <c r="L99" s="123"/>
    </row>
    <row r="100" spans="1:13" x14ac:dyDescent="0.25">
      <c r="A100" s="60"/>
      <c r="B100" s="68"/>
      <c r="C100" s="68"/>
      <c r="D100" s="71"/>
      <c r="E100" s="71">
        <v>4222</v>
      </c>
      <c r="F100" s="72" t="s">
        <v>140</v>
      </c>
      <c r="G100" s="70">
        <v>0</v>
      </c>
      <c r="H100" s="70"/>
      <c r="I100" s="126"/>
      <c r="J100" s="114">
        <v>66.98</v>
      </c>
      <c r="K100" s="122">
        <v>0</v>
      </c>
      <c r="L100" s="123"/>
    </row>
    <row r="101" spans="1:13" x14ac:dyDescent="0.25">
      <c r="A101" s="60"/>
      <c r="B101" s="68"/>
      <c r="C101" s="68"/>
      <c r="D101" s="71"/>
      <c r="E101" s="71">
        <v>4227</v>
      </c>
      <c r="F101" s="72" t="s">
        <v>118</v>
      </c>
      <c r="G101" s="70">
        <v>6601.79</v>
      </c>
      <c r="H101" s="70"/>
      <c r="I101" s="126"/>
      <c r="J101" s="114">
        <v>1529.63</v>
      </c>
      <c r="K101" s="122">
        <v>0</v>
      </c>
      <c r="L101" s="123"/>
    </row>
    <row r="102" spans="1:13" x14ac:dyDescent="0.25">
      <c r="A102" s="60"/>
      <c r="B102" s="68"/>
      <c r="C102" s="68"/>
      <c r="D102" s="71"/>
      <c r="E102" s="71">
        <v>4223</v>
      </c>
      <c r="F102" s="72" t="s">
        <v>136</v>
      </c>
      <c r="G102" s="70">
        <v>873.83</v>
      </c>
      <c r="H102" s="70"/>
      <c r="I102" s="126"/>
      <c r="J102" s="114">
        <v>0</v>
      </c>
      <c r="K102" s="122">
        <f t="shared" si="2"/>
        <v>0</v>
      </c>
      <c r="L102" s="123"/>
    </row>
    <row r="103" spans="1:13" x14ac:dyDescent="0.25">
      <c r="A103" s="60"/>
      <c r="B103" s="68"/>
      <c r="C103" s="68"/>
      <c r="D103" s="71"/>
      <c r="E103" s="71">
        <v>4226</v>
      </c>
      <c r="F103" s="72" t="s">
        <v>137</v>
      </c>
      <c r="G103" s="70">
        <v>0</v>
      </c>
      <c r="H103" s="70"/>
      <c r="I103" s="126"/>
      <c r="J103" s="114">
        <v>0</v>
      </c>
      <c r="K103" s="122">
        <v>0</v>
      </c>
      <c r="L103" s="123"/>
    </row>
    <row r="104" spans="1:13" x14ac:dyDescent="0.25">
      <c r="A104" s="60"/>
      <c r="B104" s="68"/>
      <c r="C104" s="68"/>
      <c r="D104" s="74">
        <v>424</v>
      </c>
      <c r="E104" s="71"/>
      <c r="F104" s="72" t="s">
        <v>119</v>
      </c>
      <c r="G104" s="67">
        <f>G105</f>
        <v>669.8</v>
      </c>
      <c r="H104" s="70"/>
      <c r="I104" s="126"/>
      <c r="J104" s="114">
        <v>2347.14</v>
      </c>
      <c r="K104" s="122">
        <f t="shared" si="2"/>
        <v>350.42400716631835</v>
      </c>
      <c r="L104" s="123"/>
    </row>
    <row r="105" spans="1:13" x14ac:dyDescent="0.25">
      <c r="A105" s="60"/>
      <c r="B105" s="68"/>
      <c r="C105" s="68"/>
      <c r="D105" s="71"/>
      <c r="E105" s="71">
        <v>4241</v>
      </c>
      <c r="F105" s="72" t="s">
        <v>124</v>
      </c>
      <c r="G105" s="70">
        <v>669.8</v>
      </c>
      <c r="H105" s="70"/>
      <c r="I105" s="126"/>
      <c r="J105" s="114">
        <v>2347.14</v>
      </c>
      <c r="K105" s="122">
        <f t="shared" si="2"/>
        <v>350.42400716631835</v>
      </c>
      <c r="L105" s="123"/>
    </row>
    <row r="106" spans="1:13" x14ac:dyDescent="0.25">
      <c r="A106" s="60"/>
      <c r="B106" s="68"/>
      <c r="C106" s="66">
        <v>45</v>
      </c>
      <c r="D106" s="71"/>
      <c r="E106" s="71"/>
      <c r="F106" s="72" t="s">
        <v>138</v>
      </c>
      <c r="G106" s="70">
        <v>0</v>
      </c>
      <c r="H106" s="70">
        <v>0</v>
      </c>
      <c r="I106" s="126">
        <v>2600</v>
      </c>
      <c r="J106" s="114">
        <v>2600</v>
      </c>
      <c r="K106" s="122">
        <v>0</v>
      </c>
      <c r="L106" s="123"/>
    </row>
    <row r="107" spans="1:13" x14ac:dyDescent="0.25">
      <c r="A107" s="60"/>
      <c r="B107" s="68"/>
      <c r="C107" s="68"/>
      <c r="D107" s="74">
        <v>454</v>
      </c>
      <c r="E107" s="71"/>
      <c r="F107" s="72" t="s">
        <v>139</v>
      </c>
      <c r="G107" s="70">
        <v>0</v>
      </c>
      <c r="H107" s="70"/>
      <c r="I107" s="126"/>
      <c r="J107" s="111">
        <v>2600</v>
      </c>
      <c r="K107" s="122">
        <v>0</v>
      </c>
      <c r="L107" s="122"/>
    </row>
    <row r="108" spans="1:13" x14ac:dyDescent="0.25">
      <c r="B108" s="28"/>
      <c r="C108" s="28"/>
      <c r="D108" s="28"/>
      <c r="E108" s="28">
        <v>4541</v>
      </c>
      <c r="F108" s="235" t="s">
        <v>139</v>
      </c>
      <c r="G108" s="159">
        <v>0</v>
      </c>
      <c r="H108" s="159"/>
      <c r="I108" s="162"/>
      <c r="J108" s="193">
        <v>2600</v>
      </c>
      <c r="K108" s="162">
        <v>0</v>
      </c>
      <c r="L108" s="162"/>
    </row>
    <row r="110" spans="1:13" ht="15" customHeight="1" x14ac:dyDescent="0.25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</row>
    <row r="111" spans="1:13" x14ac:dyDescent="0.25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</row>
    <row r="112" spans="1:13" ht="4.5" customHeight="1" x14ac:dyDescent="0.25"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</row>
  </sheetData>
  <sheetProtection algorithmName="SHA-512" hashValue="mhmXvupVvM0L7Xu5j6vA3IeoGXDsFqm9Cve2hj8OAM+i857LJziaiAYnLcmUDvx9My99C/m8AmsLqxYxL7BHBA==" saltValue="0jFCha8Ar/mUdS4Hlpu2OA==" spinCount="100000" sheet="1" objects="1" scenarios="1" selectLockedCells="1" selectUnlockedCells="1"/>
  <mergeCells count="9">
    <mergeCell ref="B2:L2"/>
    <mergeCell ref="B4:L4"/>
    <mergeCell ref="B6:L6"/>
    <mergeCell ref="B46:F46"/>
    <mergeCell ref="B9:F9"/>
    <mergeCell ref="B45:F45"/>
    <mergeCell ref="B8:F8"/>
    <mergeCell ref="F5:K5"/>
    <mergeCell ref="B7:L7"/>
  </mergeCells>
  <pageMargins left="0.30291262135922331" right="0.70866141732283472" top="0.29514563106796116" bottom="0.74803149606299213" header="0.31496062992125984" footer="0.31496062992125984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39"/>
  <sheetViews>
    <sheetView workbookViewId="0">
      <selection activeCell="J6" sqref="J6"/>
    </sheetView>
  </sheetViews>
  <sheetFormatPr defaultRowHeight="15" x14ac:dyDescent="0.25"/>
  <cols>
    <col min="2" max="2" width="46.7109375" customWidth="1"/>
    <col min="3" max="3" width="20.85546875" customWidth="1"/>
    <col min="4" max="4" width="20.140625" customWidth="1"/>
    <col min="5" max="5" width="20" customWidth="1"/>
    <col min="6" max="6" width="20.5703125" customWidth="1"/>
    <col min="7" max="7" width="11.42578125" customWidth="1"/>
    <col min="8" max="8" width="10.28515625" customWidth="1"/>
  </cols>
  <sheetData>
    <row r="2" spans="2:8" ht="18" x14ac:dyDescent="0.25">
      <c r="B2" s="3"/>
      <c r="C2" s="3"/>
      <c r="D2" s="3"/>
      <c r="E2" s="3"/>
      <c r="F2" s="4"/>
      <c r="G2" s="4"/>
      <c r="H2" s="4"/>
    </row>
    <row r="3" spans="2:8" ht="15.75" customHeight="1" x14ac:dyDescent="0.25">
      <c r="B3" s="259" t="s">
        <v>122</v>
      </c>
      <c r="C3" s="259"/>
      <c r="D3" s="259"/>
      <c r="E3" s="259"/>
      <c r="F3" s="259"/>
      <c r="G3" s="259"/>
      <c r="H3" s="259"/>
    </row>
    <row r="4" spans="2:8" ht="15.75" customHeight="1" x14ac:dyDescent="0.25">
      <c r="B4" s="259" t="s">
        <v>224</v>
      </c>
      <c r="C4" s="259"/>
      <c r="D4" s="259"/>
      <c r="E4" s="259"/>
      <c r="F4" s="259"/>
      <c r="G4" s="259"/>
      <c r="H4" s="259"/>
    </row>
    <row r="5" spans="2:8" ht="18" x14ac:dyDescent="0.25">
      <c r="B5" s="293" t="s">
        <v>225</v>
      </c>
      <c r="C5" s="294"/>
      <c r="D5" s="294"/>
      <c r="E5" s="294"/>
      <c r="F5" s="294"/>
      <c r="G5" s="294"/>
      <c r="H5" s="294"/>
    </row>
    <row r="6" spans="2:8" ht="43.35" customHeight="1" x14ac:dyDescent="0.25">
      <c r="B6" s="36" t="s">
        <v>8</v>
      </c>
      <c r="C6" s="175" t="s">
        <v>191</v>
      </c>
      <c r="D6" s="36" t="s">
        <v>153</v>
      </c>
      <c r="E6" s="36" t="s">
        <v>205</v>
      </c>
      <c r="F6" s="36" t="s">
        <v>192</v>
      </c>
      <c r="G6" s="36" t="s">
        <v>24</v>
      </c>
      <c r="H6" s="36" t="s">
        <v>51</v>
      </c>
    </row>
    <row r="7" spans="2:8" x14ac:dyDescent="0.25">
      <c r="B7" s="36">
        <v>1</v>
      </c>
      <c r="C7" s="230">
        <v>2</v>
      </c>
      <c r="D7" s="40">
        <v>3</v>
      </c>
      <c r="E7" s="40">
        <v>4</v>
      </c>
      <c r="F7" s="40">
        <v>5</v>
      </c>
      <c r="G7" s="40" t="s">
        <v>38</v>
      </c>
      <c r="H7" s="40" t="s">
        <v>39</v>
      </c>
    </row>
    <row r="8" spans="2:8" ht="28.7" customHeight="1" x14ac:dyDescent="0.25">
      <c r="B8" s="140" t="s">
        <v>48</v>
      </c>
      <c r="C8" s="164">
        <f>C9+C13</f>
        <v>732814.48</v>
      </c>
      <c r="D8" s="164">
        <f>D9+D13</f>
        <v>692858</v>
      </c>
      <c r="E8" s="164">
        <f>E9+E13</f>
        <v>862761.66</v>
      </c>
      <c r="F8" s="164">
        <f>F9+F13</f>
        <v>830237.06</v>
      </c>
      <c r="G8" s="141" cm="1">
        <f t="array" ref="G8:G35">F8:F35/C8:C35*100</f>
        <v>113.2943033549228</v>
      </c>
      <c r="H8" s="142" cm="1">
        <f t="array" ref="H8:H11">F8:F11/E8:E11*100</f>
        <v>96.230175550452728</v>
      </c>
    </row>
    <row r="9" spans="2:8" ht="22.35" customHeight="1" x14ac:dyDescent="0.25">
      <c r="B9" s="47" t="s">
        <v>20</v>
      </c>
      <c r="C9" s="165">
        <f>C10+C11</f>
        <v>127990</v>
      </c>
      <c r="D9" s="165">
        <f>D10+D11</f>
        <v>67376</v>
      </c>
      <c r="E9" s="165">
        <f>E10+E11</f>
        <v>83303.66</v>
      </c>
      <c r="F9" s="180">
        <f>F10+F11</f>
        <v>78467.58</v>
      </c>
      <c r="G9" s="134">
        <v>61.307586530197675</v>
      </c>
      <c r="H9" s="135">
        <v>94.194636826281098</v>
      </c>
    </row>
    <row r="10" spans="2:8" ht="19.899999999999999" customHeight="1" x14ac:dyDescent="0.25">
      <c r="B10" s="255" t="s">
        <v>144</v>
      </c>
      <c r="C10" s="166">
        <v>83683</v>
      </c>
      <c r="D10" s="166">
        <v>27336</v>
      </c>
      <c r="E10" s="166">
        <v>59684.41</v>
      </c>
      <c r="F10" s="162">
        <v>59684.41</v>
      </c>
      <c r="G10" s="133">
        <v>71.322024784006317</v>
      </c>
      <c r="H10" s="136">
        <v>100</v>
      </c>
    </row>
    <row r="11" spans="2:8" ht="19.899999999999999" customHeight="1" x14ac:dyDescent="0.25">
      <c r="B11" s="254" t="s">
        <v>143</v>
      </c>
      <c r="C11" s="166">
        <v>44307</v>
      </c>
      <c r="D11" s="166">
        <v>40040</v>
      </c>
      <c r="E11" s="166">
        <v>23619.25</v>
      </c>
      <c r="F11" s="162">
        <v>18783.169999999998</v>
      </c>
      <c r="G11" s="133">
        <v>42.393233574830155</v>
      </c>
      <c r="H11" s="136">
        <v>79.524836732749762</v>
      </c>
    </row>
    <row r="12" spans="2:8" ht="16.899999999999999" customHeight="1" x14ac:dyDescent="0.25">
      <c r="B12" s="132"/>
      <c r="C12" s="167"/>
      <c r="D12" s="167"/>
      <c r="E12" s="167"/>
      <c r="F12" s="181"/>
      <c r="G12" s="194" t="e">
        <v>#DIV/0!</v>
      </c>
      <c r="H12" s="135"/>
    </row>
    <row r="13" spans="2:8" ht="25.9" customHeight="1" x14ac:dyDescent="0.25">
      <c r="B13" s="48" t="s">
        <v>67</v>
      </c>
      <c r="C13" s="168">
        <f>C14+C17</f>
        <v>604824.48</v>
      </c>
      <c r="D13" s="168">
        <f>D14+D17</f>
        <v>625482</v>
      </c>
      <c r="E13" s="168">
        <f>E14+E17</f>
        <v>779458</v>
      </c>
      <c r="F13" s="182">
        <f>F14+F17</f>
        <v>751769.4800000001</v>
      </c>
      <c r="G13" s="134">
        <v>124.29547825180623</v>
      </c>
      <c r="H13" s="135" cm="1">
        <f t="array" ref="H13:H20">F13:F20/E13:E20*100</f>
        <v>96.447721365359016</v>
      </c>
    </row>
    <row r="14" spans="2:8" ht="26.65" customHeight="1" x14ac:dyDescent="0.25">
      <c r="B14" s="47" t="s">
        <v>64</v>
      </c>
      <c r="C14" s="165">
        <f>C15+C16</f>
        <v>573041.71</v>
      </c>
      <c r="D14" s="165">
        <f>D15+D16</f>
        <v>603590</v>
      </c>
      <c r="E14" s="169">
        <f>E15+E16</f>
        <v>756053</v>
      </c>
      <c r="F14" s="180">
        <f>F15+F16</f>
        <v>739200.42</v>
      </c>
      <c r="G14" s="134">
        <v>128.99591898816581</v>
      </c>
      <c r="H14" s="135">
        <v>97.770979018666679</v>
      </c>
    </row>
    <row r="15" spans="2:8" ht="16.899999999999999" customHeight="1" x14ac:dyDescent="0.25">
      <c r="B15" s="188" t="s">
        <v>145</v>
      </c>
      <c r="C15" s="166">
        <v>568991.71</v>
      </c>
      <c r="D15" s="166">
        <v>598600</v>
      </c>
      <c r="E15" s="170">
        <v>725053</v>
      </c>
      <c r="F15" s="162">
        <v>725026.27</v>
      </c>
      <c r="G15" s="133">
        <v>127.4229935617164</v>
      </c>
      <c r="H15" s="136">
        <v>99.996313372953423</v>
      </c>
    </row>
    <row r="16" spans="2:8" ht="21" customHeight="1" x14ac:dyDescent="0.25">
      <c r="B16" s="188" t="s">
        <v>221</v>
      </c>
      <c r="C16" s="176">
        <v>4050</v>
      </c>
      <c r="D16" s="176">
        <v>4990</v>
      </c>
      <c r="E16" s="170">
        <v>31000</v>
      </c>
      <c r="F16" s="183">
        <v>14174.15</v>
      </c>
      <c r="G16" s="133">
        <v>349.979012345679</v>
      </c>
      <c r="H16" s="136">
        <v>45.723064516129028</v>
      </c>
    </row>
    <row r="17" spans="2:9" ht="16.899999999999999" customHeight="1" x14ac:dyDescent="0.25">
      <c r="B17" s="131"/>
      <c r="C17" s="177">
        <f>C18+C19+C20+C21</f>
        <v>31782.770000000004</v>
      </c>
      <c r="D17" s="256">
        <f>D18+D19+D20+D21</f>
        <v>21892</v>
      </c>
      <c r="E17" s="190">
        <f>E18+E19+E20+E21</f>
        <v>23405</v>
      </c>
      <c r="F17" s="191">
        <f>F18+F19+F20+F21</f>
        <v>12569.06</v>
      </c>
      <c r="G17" s="134">
        <v>39.546773298866015</v>
      </c>
      <c r="H17" s="135">
        <v>53.702456740012813</v>
      </c>
    </row>
    <row r="18" spans="2:9" ht="16.899999999999999" customHeight="1" x14ac:dyDescent="0.25">
      <c r="B18" s="128" t="s">
        <v>146</v>
      </c>
      <c r="C18" s="166">
        <v>15671.37</v>
      </c>
      <c r="D18" s="166">
        <v>9040</v>
      </c>
      <c r="E18" s="170">
        <v>11000</v>
      </c>
      <c r="F18" s="162">
        <v>4340.8999999999996</v>
      </c>
      <c r="G18" s="133">
        <v>27.699556579928874</v>
      </c>
      <c r="H18" s="136">
        <v>39.462727272727271</v>
      </c>
    </row>
    <row r="19" spans="2:9" ht="16.899999999999999" customHeight="1" x14ac:dyDescent="0.25">
      <c r="B19" s="128" t="s">
        <v>147</v>
      </c>
      <c r="C19" s="166">
        <v>8544</v>
      </c>
      <c r="D19" s="166">
        <v>8587</v>
      </c>
      <c r="E19" s="170">
        <v>9000</v>
      </c>
      <c r="F19" s="162">
        <v>7705.41</v>
      </c>
      <c r="G19" s="133">
        <v>90.185042134831463</v>
      </c>
      <c r="H19" s="136">
        <v>85.615666666666669</v>
      </c>
    </row>
    <row r="20" spans="2:9" ht="16.899999999999999" customHeight="1" x14ac:dyDescent="0.25">
      <c r="B20" s="189" t="s">
        <v>148</v>
      </c>
      <c r="C20" s="166">
        <v>593</v>
      </c>
      <c r="D20" s="166">
        <v>1100</v>
      </c>
      <c r="E20" s="170">
        <v>800</v>
      </c>
      <c r="F20" s="162">
        <v>522.75</v>
      </c>
      <c r="G20" s="133">
        <v>88.153456998313658</v>
      </c>
      <c r="H20" s="136">
        <v>65.34375</v>
      </c>
    </row>
    <row r="21" spans="2:9" ht="16.899999999999999" customHeight="1" x14ac:dyDescent="0.25">
      <c r="B21" s="47" t="s">
        <v>149</v>
      </c>
      <c r="C21" s="166">
        <v>6974.4</v>
      </c>
      <c r="D21" s="166">
        <v>3165</v>
      </c>
      <c r="E21" s="170">
        <v>2605</v>
      </c>
      <c r="F21" s="184">
        <v>0</v>
      </c>
      <c r="G21" s="133">
        <v>0</v>
      </c>
      <c r="H21" s="136">
        <v>0</v>
      </c>
    </row>
    <row r="22" spans="2:9" ht="16.899999999999999" customHeight="1" x14ac:dyDescent="0.25">
      <c r="B22" s="47"/>
      <c r="C22" s="166"/>
      <c r="D22" s="166"/>
      <c r="E22" s="170"/>
      <c r="F22" s="184"/>
      <c r="G22" s="195" t="e">
        <v>#DIV/0!</v>
      </c>
      <c r="H22" s="136"/>
    </row>
    <row r="23" spans="2:9" ht="26.65" customHeight="1" x14ac:dyDescent="0.25">
      <c r="B23" s="143" t="s">
        <v>49</v>
      </c>
      <c r="C23" s="178">
        <f>C24+C27+C31</f>
        <v>735709.71</v>
      </c>
      <c r="D23" s="178">
        <f>D24+D27+D31</f>
        <v>692858</v>
      </c>
      <c r="E23" s="171">
        <f>E24+E27+E31</f>
        <v>862761.66</v>
      </c>
      <c r="F23" s="185">
        <f>F24+F27+F31</f>
        <v>832120.9</v>
      </c>
      <c r="G23" s="141">
        <v>113.10451509468319</v>
      </c>
      <c r="H23" s="142" cm="1">
        <f t="array" ref="H23:H35">F23:F35/E23:E35*100</f>
        <v>96.448525540645832</v>
      </c>
      <c r="I23" s="232"/>
    </row>
    <row r="24" spans="2:9" ht="17.45" customHeight="1" x14ac:dyDescent="0.25">
      <c r="B24" s="130" t="s">
        <v>20</v>
      </c>
      <c r="C24" s="172">
        <f>C25+C26</f>
        <v>127990</v>
      </c>
      <c r="D24" s="172">
        <f>D25+D26</f>
        <v>67376</v>
      </c>
      <c r="E24" s="172">
        <f>E25+E26</f>
        <v>83303.66</v>
      </c>
      <c r="F24" s="186">
        <f>F25+F26</f>
        <v>78389.260000000009</v>
      </c>
      <c r="G24" s="134">
        <v>61.246394249550754</v>
      </c>
      <c r="H24" s="135">
        <v>94.100619348537634</v>
      </c>
    </row>
    <row r="25" spans="2:9" ht="21.75" customHeight="1" x14ac:dyDescent="0.25">
      <c r="B25" s="192" t="s">
        <v>150</v>
      </c>
      <c r="C25" s="179">
        <v>83683</v>
      </c>
      <c r="D25" s="165">
        <v>27336</v>
      </c>
      <c r="E25" s="165">
        <v>59684.41</v>
      </c>
      <c r="F25" s="180">
        <v>59684.41</v>
      </c>
      <c r="G25" s="134">
        <v>71.322024784006317</v>
      </c>
      <c r="H25" s="135">
        <v>100</v>
      </c>
    </row>
    <row r="26" spans="2:9" ht="16.899999999999999" customHeight="1" x14ac:dyDescent="0.25">
      <c r="B26" s="254" t="s">
        <v>143</v>
      </c>
      <c r="C26" s="166">
        <v>44307</v>
      </c>
      <c r="D26" s="166">
        <v>40040</v>
      </c>
      <c r="E26" s="166">
        <v>23619.25</v>
      </c>
      <c r="F26" s="162">
        <v>18704.849999999999</v>
      </c>
      <c r="G26" s="133">
        <v>42.216466923962351</v>
      </c>
      <c r="H26" s="136">
        <v>79.193242799834877</v>
      </c>
    </row>
    <row r="27" spans="2:9" ht="23.85" customHeight="1" x14ac:dyDescent="0.25">
      <c r="B27" s="129" t="s">
        <v>67</v>
      </c>
      <c r="C27" s="173">
        <f>C28</f>
        <v>576452</v>
      </c>
      <c r="D27" s="173">
        <v>603590</v>
      </c>
      <c r="E27" s="173">
        <v>756053</v>
      </c>
      <c r="F27" s="187">
        <f>F28</f>
        <v>737213.11</v>
      </c>
      <c r="G27" s="134">
        <v>127.88803057323072</v>
      </c>
      <c r="H27" s="135">
        <v>97.508125753088734</v>
      </c>
    </row>
    <row r="28" spans="2:9" ht="17.45" customHeight="1" x14ac:dyDescent="0.25">
      <c r="B28" s="49" t="s">
        <v>64</v>
      </c>
      <c r="C28" s="165">
        <f>C29+C30</f>
        <v>576452</v>
      </c>
      <c r="D28" s="165">
        <f>D29+D30</f>
        <v>603590</v>
      </c>
      <c r="E28" s="169">
        <f>E29+E30</f>
        <v>756053</v>
      </c>
      <c r="F28" s="180">
        <f>F29+F30</f>
        <v>737213.11</v>
      </c>
      <c r="G28" s="134">
        <v>127.88803057323072</v>
      </c>
      <c r="H28" s="135">
        <v>97.508125753088734</v>
      </c>
    </row>
    <row r="29" spans="2:9" ht="21.75" customHeight="1" x14ac:dyDescent="0.25">
      <c r="B29" s="188" t="s">
        <v>145</v>
      </c>
      <c r="C29" s="165">
        <v>572806</v>
      </c>
      <c r="D29" s="165">
        <v>598600</v>
      </c>
      <c r="E29" s="169">
        <v>725053</v>
      </c>
      <c r="F29" s="231">
        <v>722602.98</v>
      </c>
      <c r="G29" s="134">
        <v>126.15143346962148</v>
      </c>
      <c r="H29" s="135">
        <v>99.662090909216289</v>
      </c>
    </row>
    <row r="30" spans="2:9" ht="23.85" customHeight="1" x14ac:dyDescent="0.25">
      <c r="B30" s="188" t="s">
        <v>222</v>
      </c>
      <c r="C30" s="165">
        <v>3646</v>
      </c>
      <c r="D30" s="165">
        <v>4990</v>
      </c>
      <c r="E30" s="169">
        <v>31000</v>
      </c>
      <c r="F30" s="231">
        <v>14610.13</v>
      </c>
      <c r="G30" s="134">
        <v>400.71667580910582</v>
      </c>
      <c r="H30" s="135">
        <v>47.129451612903225</v>
      </c>
    </row>
    <row r="31" spans="2:9" ht="27.95" customHeight="1" x14ac:dyDescent="0.25">
      <c r="B31" s="137" t="s">
        <v>134</v>
      </c>
      <c r="C31" s="173">
        <f>C32+C33+C34+C35</f>
        <v>31267.71</v>
      </c>
      <c r="D31" s="173">
        <f>D32+D33+D34+D35</f>
        <v>21892</v>
      </c>
      <c r="E31" s="174">
        <f>E32+E33+E34+E35</f>
        <v>23405</v>
      </c>
      <c r="F31" s="187">
        <f>F32+F33+F34+F35</f>
        <v>16518.53</v>
      </c>
      <c r="G31" s="138">
        <v>52.82935654705765</v>
      </c>
      <c r="H31" s="139">
        <v>70.576928006836141</v>
      </c>
    </row>
    <row r="32" spans="2:9" ht="20.25" customHeight="1" x14ac:dyDescent="0.25">
      <c r="B32" s="189" t="s">
        <v>181</v>
      </c>
      <c r="C32" s="165">
        <v>7462.71</v>
      </c>
      <c r="D32" s="165">
        <v>9040</v>
      </c>
      <c r="E32" s="169">
        <v>11000</v>
      </c>
      <c r="F32" s="180">
        <v>7597.58</v>
      </c>
      <c r="G32" s="134">
        <v>101.80725232522769</v>
      </c>
      <c r="H32" s="135">
        <v>69.068909090909088</v>
      </c>
    </row>
    <row r="33" spans="2:11" ht="22.35" customHeight="1" x14ac:dyDescent="0.25">
      <c r="B33" s="189" t="s">
        <v>147</v>
      </c>
      <c r="C33" s="165">
        <v>16181</v>
      </c>
      <c r="D33" s="165">
        <v>8587</v>
      </c>
      <c r="E33" s="169">
        <v>9000</v>
      </c>
      <c r="F33" s="180">
        <v>7298.95</v>
      </c>
      <c r="G33" s="134">
        <v>45.108151535751809</v>
      </c>
      <c r="H33" s="135">
        <v>81.099444444444444</v>
      </c>
    </row>
    <row r="34" spans="2:11" ht="16.899999999999999" customHeight="1" x14ac:dyDescent="0.25">
      <c r="B34" s="189" t="s">
        <v>151</v>
      </c>
      <c r="C34" s="165">
        <v>638</v>
      </c>
      <c r="D34" s="165">
        <v>1100</v>
      </c>
      <c r="E34" s="169">
        <v>800</v>
      </c>
      <c r="F34" s="180">
        <v>390</v>
      </c>
      <c r="G34" s="134">
        <v>61.128526645768019</v>
      </c>
      <c r="H34" s="135">
        <v>48.75</v>
      </c>
    </row>
    <row r="35" spans="2:11" ht="16.899999999999999" customHeight="1" x14ac:dyDescent="0.25">
      <c r="B35" s="47" t="s">
        <v>152</v>
      </c>
      <c r="C35" s="165">
        <v>6986</v>
      </c>
      <c r="D35" s="165">
        <v>3165</v>
      </c>
      <c r="E35" s="169">
        <v>2605</v>
      </c>
      <c r="F35" s="180">
        <v>1232</v>
      </c>
      <c r="G35" s="134">
        <v>17.635270541082164</v>
      </c>
      <c r="H35" s="135">
        <v>47.293666026871399</v>
      </c>
      <c r="I35" s="31"/>
      <c r="J35" s="31"/>
      <c r="K35" s="31"/>
    </row>
    <row r="36" spans="2:11" x14ac:dyDescent="0.25">
      <c r="I36" s="31"/>
      <c r="J36" s="31"/>
      <c r="K36" s="31"/>
    </row>
    <row r="37" spans="2:11" ht="26.65" customHeight="1" x14ac:dyDescent="0.25">
      <c r="B37" s="292"/>
      <c r="C37" s="292"/>
      <c r="D37" s="292"/>
      <c r="E37" s="292"/>
      <c r="F37" s="31"/>
      <c r="G37" s="31"/>
      <c r="H37" s="31"/>
      <c r="I37" s="31"/>
      <c r="J37" s="31"/>
      <c r="K37" s="31"/>
    </row>
    <row r="38" spans="2:11" x14ac:dyDescent="0.25">
      <c r="B38" s="31"/>
      <c r="C38" s="31"/>
      <c r="D38" s="31"/>
      <c r="E38" s="31"/>
      <c r="F38" s="31"/>
      <c r="G38" s="31"/>
      <c r="H38" s="31"/>
    </row>
    <row r="39" spans="2:11" x14ac:dyDescent="0.25">
      <c r="B39" s="31"/>
      <c r="C39" s="31"/>
      <c r="D39" s="31"/>
      <c r="E39" s="31"/>
      <c r="F39" s="31"/>
      <c r="G39" s="31"/>
      <c r="H39" s="31"/>
    </row>
  </sheetData>
  <sheetProtection algorithmName="SHA-512" hashValue="xCl0sriXwUzw+Nf7pXSgKZFipuLmqqHjkKLPJjP/WjqPxllpuDR8GAcvZ4aE3BNFK4QenR8V99io3baZzi5EDg==" saltValue="A+zzOxvb5od0xRDK22KnDg==" spinCount="100000" sheet="1" objects="1" scenarios="1" selectLockedCells="1" selectUnlockedCells="1"/>
  <mergeCells count="4">
    <mergeCell ref="B3:H3"/>
    <mergeCell ref="B37:E37"/>
    <mergeCell ref="B4:H4"/>
    <mergeCell ref="B5:H5"/>
  </mergeCells>
  <phoneticPr fontId="18" type="noConversion"/>
  <pageMargins left="0.7" right="0.7" top="0.75" bottom="0.75" header="0.3" footer="0.3"/>
  <pageSetup paperSize="9" scale="80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4"/>
  <sheetViews>
    <sheetView workbookViewId="0">
      <selection activeCell="E16" sqref="E16"/>
    </sheetView>
  </sheetViews>
  <sheetFormatPr defaultRowHeight="15" x14ac:dyDescent="0.25"/>
  <cols>
    <col min="2" max="2" width="37.7109375" customWidth="1"/>
    <col min="3" max="4" width="25.28515625" customWidth="1"/>
    <col min="5" max="5" width="30.7109375" customWidth="1"/>
    <col min="6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295" t="s">
        <v>41</v>
      </c>
      <c r="C2" s="295"/>
      <c r="D2" s="295"/>
      <c r="E2" s="295"/>
      <c r="F2" s="295"/>
      <c r="G2" s="295"/>
      <c r="H2" s="295"/>
    </row>
    <row r="3" spans="2:8" ht="15.75" customHeight="1" x14ac:dyDescent="0.25">
      <c r="B3" s="253"/>
      <c r="C3" s="259" t="s">
        <v>226</v>
      </c>
      <c r="D3" s="259"/>
      <c r="E3" s="259"/>
      <c r="F3" s="259"/>
      <c r="G3" s="253"/>
      <c r="H3" s="253"/>
    </row>
    <row r="4" spans="2:8" ht="18" x14ac:dyDescent="0.25">
      <c r="B4" s="3"/>
      <c r="C4" s="296" t="s">
        <v>219</v>
      </c>
      <c r="D4" s="296"/>
      <c r="E4" s="296"/>
      <c r="F4" s="296"/>
      <c r="G4" s="4"/>
      <c r="H4" s="4"/>
    </row>
    <row r="5" spans="2:8" ht="31.5" x14ac:dyDescent="0.25">
      <c r="B5" s="53" t="s">
        <v>8</v>
      </c>
      <c r="C5" s="53" t="s">
        <v>193</v>
      </c>
      <c r="D5" s="53" t="s">
        <v>154</v>
      </c>
      <c r="E5" s="53" t="s">
        <v>206</v>
      </c>
      <c r="F5" s="53" t="s">
        <v>194</v>
      </c>
      <c r="G5" s="53" t="s">
        <v>24</v>
      </c>
      <c r="H5" s="53" t="s">
        <v>51</v>
      </c>
    </row>
    <row r="6" spans="2:8" ht="14.65" x14ac:dyDescent="0.25">
      <c r="B6" s="52">
        <v>1</v>
      </c>
      <c r="C6" s="52">
        <v>2</v>
      </c>
      <c r="D6" s="52">
        <v>3</v>
      </c>
      <c r="E6" s="52">
        <v>4</v>
      </c>
      <c r="F6" s="52">
        <v>5</v>
      </c>
      <c r="G6" s="52" t="s">
        <v>38</v>
      </c>
      <c r="H6" s="52" t="s">
        <v>39</v>
      </c>
    </row>
    <row r="7" spans="2:8" ht="18" customHeight="1" x14ac:dyDescent="0.25">
      <c r="B7" s="49" t="s">
        <v>49</v>
      </c>
      <c r="C7" s="196">
        <v>735709.71</v>
      </c>
      <c r="D7" s="196">
        <v>692858</v>
      </c>
      <c r="E7" s="196">
        <v>862761.66</v>
      </c>
      <c r="F7" s="197">
        <v>832120.9</v>
      </c>
      <c r="G7" s="149">
        <f>F7/C7*100</f>
        <v>113.10451509468319</v>
      </c>
      <c r="H7" s="149">
        <f>F7/E7*100</f>
        <v>96.448525540645832</v>
      </c>
    </row>
    <row r="8" spans="2:8" ht="18" customHeight="1" x14ac:dyDescent="0.25">
      <c r="B8" s="49" t="s">
        <v>66</v>
      </c>
      <c r="C8" s="196">
        <v>735709.71</v>
      </c>
      <c r="D8" s="196">
        <v>692858</v>
      </c>
      <c r="E8" s="196">
        <v>862761.66</v>
      </c>
      <c r="F8" s="197">
        <v>832120.9</v>
      </c>
      <c r="G8" s="149">
        <f t="shared" ref="G8:G10" si="0">F8/C8*100</f>
        <v>113.10451509468319</v>
      </c>
      <c r="H8" s="149">
        <f t="shared" ref="H8:H10" si="1">F8/E8*100</f>
        <v>96.448525540645832</v>
      </c>
    </row>
    <row r="9" spans="2:8" ht="18" customHeight="1" x14ac:dyDescent="0.25">
      <c r="B9" s="50" t="s">
        <v>65</v>
      </c>
      <c r="C9" s="198">
        <v>709730.62</v>
      </c>
      <c r="D9" s="198">
        <v>670858</v>
      </c>
      <c r="E9" s="198">
        <v>834461.66</v>
      </c>
      <c r="F9" s="236">
        <v>802272.1</v>
      </c>
      <c r="G9" s="149">
        <f t="shared" si="0"/>
        <v>113.03895835859525</v>
      </c>
      <c r="H9" s="149">
        <f t="shared" si="1"/>
        <v>96.142475856829662</v>
      </c>
    </row>
    <row r="10" spans="2:8" ht="18" customHeight="1" x14ac:dyDescent="0.25">
      <c r="B10" s="51" t="s">
        <v>9</v>
      </c>
      <c r="C10" s="198">
        <v>25979.09</v>
      </c>
      <c r="D10" s="198">
        <v>22000</v>
      </c>
      <c r="E10" s="198">
        <v>28300</v>
      </c>
      <c r="F10" s="236">
        <v>29848.799999999999</v>
      </c>
      <c r="G10" s="149">
        <f t="shared" si="0"/>
        <v>114.89547940285823</v>
      </c>
      <c r="H10" s="149">
        <f t="shared" si="1"/>
        <v>105.47279151943462</v>
      </c>
    </row>
    <row r="12" spans="2:8" x14ac:dyDescent="0.25">
      <c r="B12" s="31"/>
      <c r="C12" s="31"/>
      <c r="D12" s="31"/>
      <c r="E12" s="31"/>
      <c r="F12" s="31"/>
      <c r="G12" s="31"/>
      <c r="H12" s="31"/>
    </row>
    <row r="13" spans="2:8" x14ac:dyDescent="0.25">
      <c r="B13" s="31"/>
      <c r="C13" s="31"/>
      <c r="D13" s="31"/>
      <c r="E13" s="31"/>
      <c r="F13" s="31"/>
      <c r="G13" s="31"/>
      <c r="H13" s="31"/>
    </row>
    <row r="14" spans="2:8" x14ac:dyDescent="0.25">
      <c r="B14" s="31"/>
      <c r="C14" s="31"/>
      <c r="D14" s="31"/>
      <c r="E14" s="31"/>
      <c r="F14" s="31"/>
      <c r="G14" s="31"/>
      <c r="H14" s="31"/>
    </row>
  </sheetData>
  <sheetProtection algorithmName="SHA-512" hashValue="s88o5iKdrQ0HToc0n3gbfqtIXAkE6BY9gOMRGDxNUQsomjsmH/yQaOwnSNZVZMlCive2rv18DOQiiAdqsCU9VA==" saltValue="liq80n0B5K3i3UscD7H6rQ==" spinCount="100000" sheet="1" objects="1" scenarios="1" selectLockedCells="1" selectUnlockedCells="1"/>
  <mergeCells count="3">
    <mergeCell ref="B2:H2"/>
    <mergeCell ref="C4:F4"/>
    <mergeCell ref="C3:F3"/>
  </mergeCells>
  <pageMargins left="0.7" right="0.7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22"/>
  <sheetViews>
    <sheetView workbookViewId="0">
      <selection activeCell="F6" sqref="F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259" t="s">
        <v>13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259" t="s">
        <v>54</v>
      </c>
      <c r="C4" s="259"/>
      <c r="D4" s="259"/>
      <c r="E4" s="259"/>
      <c r="F4" s="259"/>
      <c r="G4" s="259"/>
      <c r="H4" s="259"/>
      <c r="I4" s="259"/>
      <c r="J4" s="259"/>
      <c r="K4" s="259"/>
      <c r="L4" s="259"/>
    </row>
    <row r="5" spans="2:12" ht="15.75" customHeight="1" x14ac:dyDescent="0.25">
      <c r="B5" s="259" t="s">
        <v>42</v>
      </c>
      <c r="C5" s="259"/>
      <c r="D5" s="259"/>
      <c r="E5" s="259"/>
      <c r="F5" s="259"/>
      <c r="G5" s="259"/>
      <c r="H5" s="259"/>
      <c r="I5" s="259"/>
      <c r="J5" s="259"/>
      <c r="K5" s="259"/>
      <c r="L5" s="259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297" t="s">
        <v>8</v>
      </c>
      <c r="C7" s="298"/>
      <c r="D7" s="298"/>
      <c r="E7" s="298"/>
      <c r="F7" s="299"/>
      <c r="G7" s="41" t="s">
        <v>195</v>
      </c>
      <c r="H7" s="41" t="s">
        <v>196</v>
      </c>
      <c r="I7" s="41" t="s">
        <v>197</v>
      </c>
      <c r="J7" s="41" t="s">
        <v>198</v>
      </c>
      <c r="K7" s="41" t="s">
        <v>24</v>
      </c>
      <c r="L7" s="41" t="s">
        <v>51</v>
      </c>
    </row>
    <row r="8" spans="2:12" x14ac:dyDescent="0.25">
      <c r="B8" s="297">
        <v>1</v>
      </c>
      <c r="C8" s="298"/>
      <c r="D8" s="298"/>
      <c r="E8" s="298"/>
      <c r="F8" s="299"/>
      <c r="G8" s="42">
        <v>2</v>
      </c>
      <c r="H8" s="42">
        <v>3</v>
      </c>
      <c r="I8" s="42">
        <v>4</v>
      </c>
      <c r="J8" s="42">
        <v>5</v>
      </c>
      <c r="K8" s="42" t="s">
        <v>38</v>
      </c>
      <c r="L8" s="42" t="s">
        <v>39</v>
      </c>
    </row>
    <row r="9" spans="2:12" ht="25.5" x14ac:dyDescent="0.25">
      <c r="B9" s="10">
        <v>8</v>
      </c>
      <c r="C9" s="10"/>
      <c r="D9" s="10"/>
      <c r="E9" s="10"/>
      <c r="F9" s="10" t="s">
        <v>10</v>
      </c>
      <c r="G9" s="8">
        <v>0</v>
      </c>
      <c r="H9" s="8">
        <v>0</v>
      </c>
      <c r="I9" s="8">
        <v>0</v>
      </c>
      <c r="J9" s="28">
        <v>0</v>
      </c>
      <c r="K9" s="28"/>
      <c r="L9" s="28"/>
    </row>
    <row r="10" spans="2:12" x14ac:dyDescent="0.25">
      <c r="B10" s="10"/>
      <c r="C10" s="14">
        <v>84</v>
      </c>
      <c r="D10" s="14"/>
      <c r="E10" s="14"/>
      <c r="F10" s="14" t="s">
        <v>15</v>
      </c>
      <c r="G10" s="8"/>
      <c r="H10" s="8"/>
      <c r="I10" s="8"/>
      <c r="J10" s="28"/>
      <c r="K10" s="28"/>
      <c r="L10" s="28"/>
    </row>
    <row r="11" spans="2:12" ht="51" x14ac:dyDescent="0.25">
      <c r="B11" s="11"/>
      <c r="C11" s="11"/>
      <c r="D11" s="11">
        <v>841</v>
      </c>
      <c r="E11" s="11"/>
      <c r="F11" s="21" t="s">
        <v>43</v>
      </c>
      <c r="G11" s="8"/>
      <c r="H11" s="8"/>
      <c r="I11" s="8"/>
      <c r="J11" s="28"/>
      <c r="K11" s="28"/>
      <c r="L11" s="28"/>
    </row>
    <row r="12" spans="2:12" ht="25.5" x14ac:dyDescent="0.25">
      <c r="B12" s="11"/>
      <c r="C12" s="11"/>
      <c r="D12" s="11"/>
      <c r="E12" s="11">
        <v>8413</v>
      </c>
      <c r="F12" s="21" t="s">
        <v>44</v>
      </c>
      <c r="G12" s="8"/>
      <c r="H12" s="8"/>
      <c r="I12" s="8"/>
      <c r="J12" s="28"/>
      <c r="K12" s="28"/>
      <c r="L12" s="28"/>
    </row>
    <row r="13" spans="2:12" x14ac:dyDescent="0.25">
      <c r="B13" s="11"/>
      <c r="C13" s="11"/>
      <c r="D13" s="11"/>
      <c r="E13" s="12" t="s">
        <v>21</v>
      </c>
      <c r="F13" s="16"/>
      <c r="G13" s="8"/>
      <c r="H13" s="8"/>
      <c r="I13" s="8"/>
      <c r="J13" s="28"/>
      <c r="K13" s="28"/>
      <c r="L13" s="28"/>
    </row>
    <row r="14" spans="2:12" ht="25.5" x14ac:dyDescent="0.25">
      <c r="B14" s="13">
        <v>5</v>
      </c>
      <c r="C14" s="13"/>
      <c r="D14" s="13"/>
      <c r="E14" s="13"/>
      <c r="F14" s="17" t="s">
        <v>11</v>
      </c>
      <c r="G14" s="8">
        <v>0</v>
      </c>
      <c r="H14" s="8">
        <v>0</v>
      </c>
      <c r="I14" s="8">
        <v>0</v>
      </c>
      <c r="J14" s="28">
        <v>0</v>
      </c>
      <c r="K14" s="28"/>
      <c r="L14" s="28"/>
    </row>
    <row r="15" spans="2:12" ht="25.15" x14ac:dyDescent="0.25">
      <c r="B15" s="14"/>
      <c r="C15" s="14">
        <v>54</v>
      </c>
      <c r="D15" s="14"/>
      <c r="E15" s="14"/>
      <c r="F15" s="18" t="s">
        <v>16</v>
      </c>
      <c r="G15" s="8"/>
      <c r="H15" s="8"/>
      <c r="I15" s="9"/>
      <c r="J15" s="28"/>
      <c r="K15" s="28"/>
      <c r="L15" s="28"/>
    </row>
    <row r="16" spans="2:12" ht="63.75" x14ac:dyDescent="0.25">
      <c r="B16" s="14"/>
      <c r="C16" s="14"/>
      <c r="D16" s="14">
        <v>541</v>
      </c>
      <c r="E16" s="21"/>
      <c r="F16" s="21" t="s">
        <v>45</v>
      </c>
      <c r="G16" s="8"/>
      <c r="H16" s="8"/>
      <c r="I16" s="9"/>
      <c r="J16" s="28"/>
      <c r="K16" s="28"/>
      <c r="L16" s="28"/>
    </row>
    <row r="17" spans="2:12" ht="38.25" x14ac:dyDescent="0.25">
      <c r="B17" s="14"/>
      <c r="C17" s="14"/>
      <c r="D17" s="14"/>
      <c r="E17" s="21">
        <v>5413</v>
      </c>
      <c r="F17" s="21" t="s">
        <v>46</v>
      </c>
      <c r="G17" s="8"/>
      <c r="H17" s="8"/>
      <c r="I17" s="9"/>
      <c r="J17" s="28"/>
      <c r="K17" s="28"/>
      <c r="L17" s="28"/>
    </row>
    <row r="18" spans="2:12" x14ac:dyDescent="0.25">
      <c r="B18" s="15"/>
      <c r="C18" s="13"/>
      <c r="D18" s="13"/>
      <c r="E18" s="13"/>
      <c r="F18" s="17" t="s">
        <v>21</v>
      </c>
      <c r="G18" s="8"/>
      <c r="H18" s="8"/>
      <c r="I18" s="8"/>
      <c r="J18" s="28"/>
      <c r="K18" s="28"/>
      <c r="L18" s="28"/>
    </row>
    <row r="20" spans="2:12" ht="14.65" x14ac:dyDescent="0.25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</row>
    <row r="21" spans="2:12" ht="14.65" x14ac:dyDescent="0.2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</row>
    <row r="22" spans="2:12" ht="14.65" x14ac:dyDescent="0.2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9061C-BBB6-4461-B430-2FE1F0D7A77A}">
  <dimension ref="A1:H141"/>
  <sheetViews>
    <sheetView tabSelected="1" topLeftCell="A130" workbookViewId="0">
      <selection activeCell="I152" sqref="I152"/>
    </sheetView>
  </sheetViews>
  <sheetFormatPr defaultRowHeight="15" x14ac:dyDescent="0.25"/>
  <cols>
    <col min="2" max="2" width="8.28515625" customWidth="1"/>
    <col min="3" max="3" width="9.140625" hidden="1" customWidth="1"/>
    <col min="4" max="4" width="34.5703125" bestFit="1" customWidth="1"/>
    <col min="5" max="5" width="20" customWidth="1"/>
    <col min="6" max="6" width="21.85546875" customWidth="1"/>
    <col min="7" max="7" width="16.5703125" customWidth="1"/>
  </cols>
  <sheetData>
    <row r="1" spans="1:8" ht="18.75" x14ac:dyDescent="0.25">
      <c r="A1" s="199"/>
      <c r="B1" s="199"/>
      <c r="C1" s="199"/>
      <c r="D1" s="199"/>
      <c r="E1" s="199"/>
      <c r="F1" s="199"/>
      <c r="G1" s="199"/>
      <c r="H1" s="200"/>
    </row>
    <row r="2" spans="1:8" ht="15.75" x14ac:dyDescent="0.25">
      <c r="A2" s="259" t="s">
        <v>12</v>
      </c>
      <c r="B2" s="303"/>
      <c r="C2" s="303"/>
      <c r="D2" s="303"/>
      <c r="E2" s="303"/>
      <c r="F2" s="303"/>
      <c r="G2" s="303"/>
      <c r="H2" s="303"/>
    </row>
    <row r="3" spans="1:8" ht="18" x14ac:dyDescent="0.25">
      <c r="A3" s="253"/>
      <c r="B3" s="253"/>
      <c r="C3" s="253"/>
      <c r="D3" s="253"/>
      <c r="E3" s="253"/>
      <c r="F3" s="253"/>
      <c r="G3" s="253"/>
      <c r="H3" s="257"/>
    </row>
    <row r="4" spans="1:8" ht="15.75" x14ac:dyDescent="0.25">
      <c r="A4" s="304" t="s">
        <v>57</v>
      </c>
      <c r="B4" s="304"/>
      <c r="C4" s="304"/>
      <c r="D4" s="304"/>
      <c r="E4" s="304"/>
      <c r="F4" s="304"/>
      <c r="G4" s="304"/>
      <c r="H4" s="304"/>
    </row>
    <row r="5" spans="1:8" ht="15.75" x14ac:dyDescent="0.25">
      <c r="A5" s="296" t="s">
        <v>225</v>
      </c>
      <c r="B5" s="296"/>
      <c r="C5" s="296"/>
      <c r="D5" s="296"/>
      <c r="E5" s="296"/>
      <c r="F5" s="296"/>
      <c r="G5" s="296"/>
      <c r="H5" s="296"/>
    </row>
    <row r="6" spans="1:8" ht="25.5" x14ac:dyDescent="0.25">
      <c r="A6" s="305" t="s">
        <v>8</v>
      </c>
      <c r="B6" s="306"/>
      <c r="C6" s="306"/>
      <c r="D6" s="307"/>
      <c r="E6" s="201" t="s">
        <v>169</v>
      </c>
      <c r="F6" s="201" t="s">
        <v>206</v>
      </c>
      <c r="G6" s="201" t="s">
        <v>156</v>
      </c>
      <c r="H6" s="202" t="s">
        <v>51</v>
      </c>
    </row>
    <row r="7" spans="1:8" x14ac:dyDescent="0.25">
      <c r="A7" s="308">
        <v>1</v>
      </c>
      <c r="B7" s="309"/>
      <c r="C7" s="309"/>
      <c r="D7" s="310"/>
      <c r="E7" s="203">
        <v>2</v>
      </c>
      <c r="F7" s="203">
        <v>3</v>
      </c>
      <c r="G7" s="203">
        <v>4</v>
      </c>
      <c r="H7" s="204" t="s">
        <v>47</v>
      </c>
    </row>
    <row r="8" spans="1:8" ht="25.5" x14ac:dyDescent="0.25">
      <c r="A8" s="311">
        <v>15807</v>
      </c>
      <c r="B8" s="312"/>
      <c r="C8" s="313"/>
      <c r="D8" s="242" t="s">
        <v>218</v>
      </c>
      <c r="E8" s="205">
        <f>E9+E35+E52+E59+E82+E95+E114+E130</f>
        <v>692858</v>
      </c>
      <c r="F8" s="205">
        <f>F9+F35+F52+F59+F82+F95+F114+F130</f>
        <v>862761.66</v>
      </c>
      <c r="G8" s="205">
        <f>G9+G35+G52+G59+G82+G95+G114+G130</f>
        <v>832120.89999999991</v>
      </c>
      <c r="H8" s="206">
        <f>G8/F8*100</f>
        <v>96.448525540645818</v>
      </c>
    </row>
    <row r="9" spans="1:8" x14ac:dyDescent="0.25">
      <c r="A9" s="300" t="s">
        <v>68</v>
      </c>
      <c r="B9" s="301"/>
      <c r="C9" s="302"/>
      <c r="D9" s="213" t="s">
        <v>165</v>
      </c>
      <c r="E9" s="207">
        <f>E10+E33</f>
        <v>27336</v>
      </c>
      <c r="F9" s="207">
        <f>F10+F33</f>
        <v>59684.41</v>
      </c>
      <c r="G9" s="207">
        <f>G10+G33</f>
        <v>59684.409999999996</v>
      </c>
      <c r="H9" s="208">
        <f>G9/F9*100</f>
        <v>99.999999999999986</v>
      </c>
    </row>
    <row r="10" spans="1:8" x14ac:dyDescent="0.25">
      <c r="A10" s="214">
        <v>3</v>
      </c>
      <c r="B10" s="215"/>
      <c r="C10" s="216">
        <v>3</v>
      </c>
      <c r="D10" s="217" t="s">
        <v>4</v>
      </c>
      <c r="E10" s="205">
        <f>E11+E12+E30</f>
        <v>26536</v>
      </c>
      <c r="F10" s="205">
        <f>F11+F12+F30</f>
        <v>58325.41</v>
      </c>
      <c r="G10" s="205">
        <f>G11+G12+G30</f>
        <v>58325.409999999996</v>
      </c>
      <c r="H10" s="206">
        <f>G10/F10*100</f>
        <v>99.999999999999986</v>
      </c>
    </row>
    <row r="11" spans="1:8" x14ac:dyDescent="0.25">
      <c r="A11" s="218"/>
      <c r="B11" s="219"/>
      <c r="C11" s="220">
        <v>31</v>
      </c>
      <c r="D11" s="221" t="s">
        <v>5</v>
      </c>
      <c r="E11" s="210"/>
      <c r="F11" s="211"/>
      <c r="G11" s="211"/>
      <c r="H11" s="212"/>
    </row>
    <row r="12" spans="1:8" x14ac:dyDescent="0.25">
      <c r="A12" s="249">
        <v>32</v>
      </c>
      <c r="B12" s="219"/>
      <c r="C12" s="220">
        <v>32</v>
      </c>
      <c r="D12" s="250" t="s">
        <v>14</v>
      </c>
      <c r="E12" s="210">
        <v>26128.42</v>
      </c>
      <c r="F12" s="211">
        <v>57571.33</v>
      </c>
      <c r="G12" s="211">
        <f>SUM(G13:G29)</f>
        <v>57571.329999999994</v>
      </c>
      <c r="H12" s="212">
        <f t="shared" ref="H12:H34" si="0">G12/F12*100</f>
        <v>99.999999999999986</v>
      </c>
    </row>
    <row r="13" spans="1:8" x14ac:dyDescent="0.25">
      <c r="A13" s="218">
        <v>3211</v>
      </c>
      <c r="B13" s="219"/>
      <c r="C13" s="220">
        <v>3211</v>
      </c>
      <c r="D13" s="221" t="s">
        <v>37</v>
      </c>
      <c r="E13" s="210"/>
      <c r="F13" s="211"/>
      <c r="G13" s="211">
        <v>1705.42</v>
      </c>
      <c r="H13" s="212"/>
    </row>
    <row r="14" spans="1:8" x14ac:dyDescent="0.25">
      <c r="A14" s="218">
        <v>3213</v>
      </c>
      <c r="B14" s="219"/>
      <c r="C14" s="220">
        <v>3213</v>
      </c>
      <c r="D14" s="221" t="s">
        <v>90</v>
      </c>
      <c r="E14" s="210"/>
      <c r="F14" s="211"/>
      <c r="G14" s="211">
        <v>1106.06</v>
      </c>
      <c r="H14" s="212"/>
    </row>
    <row r="15" spans="1:8" x14ac:dyDescent="0.25">
      <c r="A15" s="218">
        <v>3221</v>
      </c>
      <c r="B15" s="219"/>
      <c r="C15" s="220">
        <v>3221</v>
      </c>
      <c r="D15" s="221" t="s">
        <v>170</v>
      </c>
      <c r="E15" s="210"/>
      <c r="F15" s="211"/>
      <c r="G15" s="211">
        <v>6606.88</v>
      </c>
      <c r="H15" s="212"/>
    </row>
    <row r="16" spans="1:8" x14ac:dyDescent="0.25">
      <c r="A16" s="218">
        <v>3223</v>
      </c>
      <c r="B16" s="219"/>
      <c r="C16" s="220">
        <v>3223</v>
      </c>
      <c r="D16" s="221" t="s">
        <v>94</v>
      </c>
      <c r="E16" s="210"/>
      <c r="F16" s="211"/>
      <c r="G16" s="211">
        <v>27146.77</v>
      </c>
      <c r="H16" s="212"/>
    </row>
    <row r="17" spans="1:8" ht="25.5" x14ac:dyDescent="0.25">
      <c r="A17" s="218">
        <v>3224</v>
      </c>
      <c r="B17" s="219"/>
      <c r="C17" s="220">
        <v>3224</v>
      </c>
      <c r="D17" s="209" t="s">
        <v>171</v>
      </c>
      <c r="E17" s="210"/>
      <c r="F17" s="211"/>
      <c r="G17" s="211">
        <v>2162.5700000000002</v>
      </c>
      <c r="H17" s="212"/>
    </row>
    <row r="18" spans="1:8" x14ac:dyDescent="0.25">
      <c r="A18" s="218">
        <v>3225</v>
      </c>
      <c r="B18" s="219"/>
      <c r="C18" s="220">
        <v>3225</v>
      </c>
      <c r="D18" s="221" t="s">
        <v>172</v>
      </c>
      <c r="E18" s="210"/>
      <c r="F18" s="211"/>
      <c r="G18" s="211">
        <v>166.21</v>
      </c>
      <c r="H18" s="212"/>
    </row>
    <row r="19" spans="1:8" x14ac:dyDescent="0.25">
      <c r="A19" s="218">
        <v>3227</v>
      </c>
      <c r="B19" s="219"/>
      <c r="C19" s="220">
        <v>3227</v>
      </c>
      <c r="D19" s="221" t="s">
        <v>173</v>
      </c>
      <c r="E19" s="210"/>
      <c r="F19" s="211"/>
      <c r="G19" s="211">
        <v>362.84</v>
      </c>
      <c r="H19" s="212"/>
    </row>
    <row r="20" spans="1:8" x14ac:dyDescent="0.25">
      <c r="A20" s="218">
        <v>3231</v>
      </c>
      <c r="B20" s="219"/>
      <c r="C20" s="220">
        <v>3231</v>
      </c>
      <c r="D20" s="221" t="s">
        <v>174</v>
      </c>
      <c r="E20" s="210"/>
      <c r="F20" s="211"/>
      <c r="G20" s="211">
        <v>2375.58</v>
      </c>
      <c r="H20" s="212"/>
    </row>
    <row r="21" spans="1:8" x14ac:dyDescent="0.25">
      <c r="A21" s="218">
        <v>3232</v>
      </c>
      <c r="B21" s="219"/>
      <c r="C21" s="220">
        <v>3232</v>
      </c>
      <c r="D21" s="221" t="s">
        <v>175</v>
      </c>
      <c r="E21" s="210"/>
      <c r="F21" s="211"/>
      <c r="G21" s="211">
        <v>3318.34</v>
      </c>
      <c r="H21" s="212"/>
    </row>
    <row r="22" spans="1:8" x14ac:dyDescent="0.25">
      <c r="A22" s="218">
        <v>3234</v>
      </c>
      <c r="B22" s="219"/>
      <c r="C22" s="220">
        <v>3234</v>
      </c>
      <c r="D22" s="221" t="s">
        <v>102</v>
      </c>
      <c r="E22" s="210"/>
      <c r="F22" s="211"/>
      <c r="G22" s="211">
        <v>4964.59</v>
      </c>
      <c r="H22" s="212"/>
    </row>
    <row r="23" spans="1:8" x14ac:dyDescent="0.25">
      <c r="A23" s="218">
        <v>3236</v>
      </c>
      <c r="B23" s="219"/>
      <c r="C23" s="220">
        <v>3236</v>
      </c>
      <c r="D23" s="221" t="s">
        <v>176</v>
      </c>
      <c r="E23" s="210"/>
      <c r="F23" s="211"/>
      <c r="G23" s="211">
        <v>1701.12</v>
      </c>
      <c r="H23" s="212"/>
    </row>
    <row r="24" spans="1:8" x14ac:dyDescent="0.25">
      <c r="A24" s="218">
        <v>3237</v>
      </c>
      <c r="B24" s="219"/>
      <c r="C24" s="220">
        <v>3237</v>
      </c>
      <c r="D24" s="221" t="s">
        <v>105</v>
      </c>
      <c r="E24" s="210"/>
      <c r="F24" s="211"/>
      <c r="G24" s="211">
        <v>282</v>
      </c>
      <c r="H24" s="212"/>
    </row>
    <row r="25" spans="1:8" x14ac:dyDescent="0.25">
      <c r="A25" s="218">
        <v>3238</v>
      </c>
      <c r="B25" s="219"/>
      <c r="C25" s="220">
        <v>3238</v>
      </c>
      <c r="D25" s="221" t="s">
        <v>106</v>
      </c>
      <c r="E25" s="210"/>
      <c r="F25" s="211"/>
      <c r="G25" s="211">
        <v>2726.45</v>
      </c>
      <c r="H25" s="212"/>
    </row>
    <row r="26" spans="1:8" x14ac:dyDescent="0.25">
      <c r="A26" s="218">
        <v>3239</v>
      </c>
      <c r="B26" s="219"/>
      <c r="C26" s="220">
        <v>3239</v>
      </c>
      <c r="D26" s="221" t="s">
        <v>107</v>
      </c>
      <c r="E26" s="210"/>
      <c r="F26" s="211"/>
      <c r="G26" s="211">
        <v>214.5</v>
      </c>
      <c r="H26" s="212"/>
    </row>
    <row r="27" spans="1:8" x14ac:dyDescent="0.25">
      <c r="A27" s="218">
        <v>3292</v>
      </c>
      <c r="B27" s="219"/>
      <c r="C27" s="220">
        <v>3292</v>
      </c>
      <c r="D27" s="221" t="s">
        <v>177</v>
      </c>
      <c r="E27" s="210"/>
      <c r="F27" s="211"/>
      <c r="G27" s="211">
        <v>2306.98</v>
      </c>
      <c r="H27" s="212"/>
    </row>
    <row r="28" spans="1:8" x14ac:dyDescent="0.25">
      <c r="A28" s="218">
        <v>3294</v>
      </c>
      <c r="B28" s="219"/>
      <c r="C28" s="220">
        <v>3294</v>
      </c>
      <c r="D28" s="221" t="s">
        <v>110</v>
      </c>
      <c r="E28" s="210"/>
      <c r="F28" s="211"/>
      <c r="G28" s="211">
        <v>210</v>
      </c>
      <c r="H28" s="212"/>
    </row>
    <row r="29" spans="1:8" x14ac:dyDescent="0.25">
      <c r="A29" s="218">
        <v>3295</v>
      </c>
      <c r="B29" s="219"/>
      <c r="C29" s="220">
        <v>3295</v>
      </c>
      <c r="D29" s="221" t="s">
        <v>111</v>
      </c>
      <c r="E29" s="210"/>
      <c r="F29" s="211"/>
      <c r="G29" s="211">
        <v>215.02</v>
      </c>
      <c r="H29" s="212"/>
    </row>
    <row r="30" spans="1:8" x14ac:dyDescent="0.25">
      <c r="A30" s="249">
        <v>34</v>
      </c>
      <c r="B30" s="219"/>
      <c r="C30" s="220">
        <v>34</v>
      </c>
      <c r="D30" s="250" t="s">
        <v>71</v>
      </c>
      <c r="E30" s="210">
        <v>407.58</v>
      </c>
      <c r="F30" s="211">
        <v>754.08</v>
      </c>
      <c r="G30" s="211">
        <f>SUM(G31:G32)</f>
        <v>754.08</v>
      </c>
      <c r="H30" s="212">
        <f t="shared" si="0"/>
        <v>100</v>
      </c>
    </row>
    <row r="31" spans="1:8" x14ac:dyDescent="0.25">
      <c r="A31" s="218">
        <v>3431</v>
      </c>
      <c r="B31" s="219"/>
      <c r="C31" s="220">
        <v>3431</v>
      </c>
      <c r="D31" s="221" t="s">
        <v>114</v>
      </c>
      <c r="E31" s="210"/>
      <c r="F31" s="210"/>
      <c r="G31" s="210">
        <v>739.83</v>
      </c>
      <c r="H31" s="212"/>
    </row>
    <row r="32" spans="1:8" x14ac:dyDescent="0.25">
      <c r="A32" s="218">
        <v>3433</v>
      </c>
      <c r="B32" s="219"/>
      <c r="C32" s="220">
        <v>3433</v>
      </c>
      <c r="D32" s="221" t="s">
        <v>178</v>
      </c>
      <c r="E32" s="210"/>
      <c r="F32" s="210"/>
      <c r="G32" s="210">
        <v>14.25</v>
      </c>
      <c r="H32" s="212"/>
    </row>
    <row r="33" spans="1:8" x14ac:dyDescent="0.25">
      <c r="A33" s="222"/>
      <c r="B33" s="223"/>
      <c r="C33" s="216">
        <v>4</v>
      </c>
      <c r="D33" s="217" t="s">
        <v>6</v>
      </c>
      <c r="E33" s="205">
        <f>E34</f>
        <v>800</v>
      </c>
      <c r="F33" s="205">
        <f t="shared" ref="F33:G33" si="1">F34</f>
        <v>1359</v>
      </c>
      <c r="G33" s="205">
        <f t="shared" si="1"/>
        <v>1359</v>
      </c>
      <c r="H33" s="212">
        <f t="shared" si="0"/>
        <v>100</v>
      </c>
    </row>
    <row r="34" spans="1:8" x14ac:dyDescent="0.25">
      <c r="A34" s="249">
        <v>42</v>
      </c>
      <c r="B34" s="225"/>
      <c r="C34" s="220">
        <v>42</v>
      </c>
      <c r="D34" s="221" t="s">
        <v>6</v>
      </c>
      <c r="E34" s="210">
        <v>800</v>
      </c>
      <c r="F34" s="211">
        <v>1359</v>
      </c>
      <c r="G34" s="211">
        <v>1359</v>
      </c>
      <c r="H34" s="212">
        <f t="shared" si="0"/>
        <v>100</v>
      </c>
    </row>
    <row r="35" spans="1:8" x14ac:dyDescent="0.25">
      <c r="A35" s="300" t="s">
        <v>135</v>
      </c>
      <c r="B35" s="301"/>
      <c r="C35" s="302"/>
      <c r="D35" s="213" t="s">
        <v>166</v>
      </c>
      <c r="E35" s="207">
        <f>E36+E50</f>
        <v>40040</v>
      </c>
      <c r="F35" s="207">
        <f>F36+F50</f>
        <v>23619.25</v>
      </c>
      <c r="G35" s="207">
        <f>G36+G50</f>
        <v>18704.849999999999</v>
      </c>
      <c r="H35" s="208">
        <f>G35/F35*100</f>
        <v>79.193242799834877</v>
      </c>
    </row>
    <row r="36" spans="1:8" x14ac:dyDescent="0.25">
      <c r="A36" s="214">
        <v>3</v>
      </c>
      <c r="B36" s="215"/>
      <c r="C36" s="216">
        <v>3</v>
      </c>
      <c r="D36" s="217" t="s">
        <v>4</v>
      </c>
      <c r="E36" s="205">
        <f>E37+E41</f>
        <v>38740</v>
      </c>
      <c r="F36" s="205">
        <f>F37+F41+F49</f>
        <v>23619.25</v>
      </c>
      <c r="G36" s="205">
        <f>G37+G41</f>
        <v>18704.849999999999</v>
      </c>
      <c r="H36" s="206">
        <f t="shared" ref="H36:H131" si="2">G36/F36*100</f>
        <v>79.193242799834877</v>
      </c>
    </row>
    <row r="37" spans="1:8" x14ac:dyDescent="0.25">
      <c r="A37" s="249">
        <v>31</v>
      </c>
      <c r="B37" s="219"/>
      <c r="C37" s="220">
        <v>31</v>
      </c>
      <c r="D37" s="250" t="s">
        <v>5</v>
      </c>
      <c r="E37" s="210">
        <v>4779</v>
      </c>
      <c r="F37" s="211">
        <v>10759.45</v>
      </c>
      <c r="G37" s="211">
        <v>7545.19</v>
      </c>
      <c r="H37" s="212">
        <f t="shared" si="2"/>
        <v>70.12616815915311</v>
      </c>
    </row>
    <row r="38" spans="1:8" x14ac:dyDescent="0.25">
      <c r="A38" s="218">
        <v>3111</v>
      </c>
      <c r="B38" s="219"/>
      <c r="C38" s="220">
        <v>3111</v>
      </c>
      <c r="D38" s="221" t="s">
        <v>35</v>
      </c>
      <c r="E38" s="210"/>
      <c r="F38" s="211"/>
      <c r="G38" s="211">
        <v>5532.34</v>
      </c>
      <c r="H38" s="212"/>
    </row>
    <row r="39" spans="1:8" x14ac:dyDescent="0.25">
      <c r="A39" s="218">
        <v>3121</v>
      </c>
      <c r="B39" s="219"/>
      <c r="C39" s="220">
        <v>3121</v>
      </c>
      <c r="D39" s="221" t="s">
        <v>86</v>
      </c>
      <c r="E39" s="210"/>
      <c r="F39" s="211"/>
      <c r="G39" s="211">
        <v>1100</v>
      </c>
      <c r="H39" s="212"/>
    </row>
    <row r="40" spans="1:8" x14ac:dyDescent="0.25">
      <c r="A40" s="218">
        <v>3132</v>
      </c>
      <c r="B40" s="219"/>
      <c r="C40" s="220">
        <v>3132</v>
      </c>
      <c r="D40" s="221" t="s">
        <v>179</v>
      </c>
      <c r="E40" s="210"/>
      <c r="F40" s="211"/>
      <c r="G40" s="211">
        <v>912.85</v>
      </c>
      <c r="H40" s="212"/>
    </row>
    <row r="41" spans="1:8" x14ac:dyDescent="0.25">
      <c r="A41" s="249">
        <v>32</v>
      </c>
      <c r="B41" s="219"/>
      <c r="C41" s="220">
        <v>32</v>
      </c>
      <c r="D41" s="250" t="s">
        <v>14</v>
      </c>
      <c r="E41" s="210">
        <v>33961</v>
      </c>
      <c r="F41" s="211">
        <v>9659.7999999999993</v>
      </c>
      <c r="G41" s="211">
        <f>SUM(G42:G48)</f>
        <v>11159.66</v>
      </c>
      <c r="H41" s="212">
        <f t="shared" si="2"/>
        <v>115.52682250150109</v>
      </c>
    </row>
    <row r="42" spans="1:8" x14ac:dyDescent="0.25">
      <c r="A42" s="218">
        <v>3211</v>
      </c>
      <c r="B42" s="219"/>
      <c r="C42" s="220">
        <v>3211</v>
      </c>
      <c r="D42" s="221" t="s">
        <v>37</v>
      </c>
      <c r="E42" s="210"/>
      <c r="F42" s="211"/>
      <c r="G42" s="211">
        <v>272.55</v>
      </c>
      <c r="H42" s="212"/>
    </row>
    <row r="43" spans="1:8" x14ac:dyDescent="0.25">
      <c r="A43" s="218">
        <v>3212</v>
      </c>
      <c r="B43" s="219"/>
      <c r="C43" s="220">
        <v>3212</v>
      </c>
      <c r="D43" s="221" t="s">
        <v>180</v>
      </c>
      <c r="E43" s="210"/>
      <c r="F43" s="211"/>
      <c r="G43" s="211">
        <v>206.2</v>
      </c>
      <c r="H43" s="212"/>
    </row>
    <row r="44" spans="1:8" x14ac:dyDescent="0.25">
      <c r="A44" s="218">
        <v>3222</v>
      </c>
      <c r="B44" s="219"/>
      <c r="C44" s="220">
        <v>3222</v>
      </c>
      <c r="D44" s="221" t="s">
        <v>93</v>
      </c>
      <c r="E44" s="210"/>
      <c r="F44" s="211"/>
      <c r="G44" s="211">
        <v>346.96</v>
      </c>
      <c r="H44" s="212"/>
    </row>
    <row r="45" spans="1:8" x14ac:dyDescent="0.25">
      <c r="A45" s="218">
        <v>3232</v>
      </c>
      <c r="B45" s="219"/>
      <c r="C45" s="220">
        <v>3234</v>
      </c>
      <c r="D45" s="221" t="s">
        <v>175</v>
      </c>
      <c r="E45" s="210"/>
      <c r="F45" s="211"/>
      <c r="G45" s="211">
        <v>8947.58</v>
      </c>
      <c r="H45" s="212"/>
    </row>
    <row r="46" spans="1:8" x14ac:dyDescent="0.25">
      <c r="A46" s="218">
        <v>3234</v>
      </c>
      <c r="B46" s="219"/>
      <c r="C46" s="220"/>
      <c r="D46" s="221" t="s">
        <v>102</v>
      </c>
      <c r="E46" s="210"/>
      <c r="F46" s="211"/>
      <c r="G46" s="211">
        <v>160</v>
      </c>
      <c r="H46" s="212"/>
    </row>
    <row r="47" spans="1:8" x14ac:dyDescent="0.25">
      <c r="A47" s="218">
        <v>3236</v>
      </c>
      <c r="B47" s="219"/>
      <c r="C47" s="220"/>
      <c r="D47" s="221" t="s">
        <v>176</v>
      </c>
      <c r="E47" s="210"/>
      <c r="F47" s="211"/>
      <c r="G47" s="211">
        <v>69.400000000000006</v>
      </c>
      <c r="H47" s="212"/>
    </row>
    <row r="48" spans="1:8" x14ac:dyDescent="0.25">
      <c r="A48" s="218">
        <v>3237</v>
      </c>
      <c r="B48" s="219"/>
      <c r="C48" s="220">
        <v>3237</v>
      </c>
      <c r="D48" s="221" t="s">
        <v>105</v>
      </c>
      <c r="E48" s="210"/>
      <c r="F48" s="211"/>
      <c r="G48" s="211">
        <v>1156.97</v>
      </c>
      <c r="H48" s="212"/>
    </row>
    <row r="49" spans="1:8" x14ac:dyDescent="0.25">
      <c r="A49" s="249">
        <v>37</v>
      </c>
      <c r="B49" s="219"/>
      <c r="C49" s="220"/>
      <c r="D49" s="250" t="s">
        <v>208</v>
      </c>
      <c r="E49" s="210">
        <v>0</v>
      </c>
      <c r="F49" s="210">
        <v>3200</v>
      </c>
      <c r="G49" s="210">
        <v>0</v>
      </c>
      <c r="H49" s="212"/>
    </row>
    <row r="50" spans="1:8" x14ac:dyDescent="0.25">
      <c r="A50" s="222"/>
      <c r="B50" s="223"/>
      <c r="C50" s="216">
        <v>4</v>
      </c>
      <c r="D50" s="217" t="s">
        <v>6</v>
      </c>
      <c r="E50" s="205">
        <f>E51</f>
        <v>1300</v>
      </c>
      <c r="F50" s="205">
        <f t="shared" ref="F50:G50" si="3">F51</f>
        <v>0</v>
      </c>
      <c r="G50" s="205">
        <f t="shared" si="3"/>
        <v>0</v>
      </c>
      <c r="H50" s="206">
        <v>0</v>
      </c>
    </row>
    <row r="51" spans="1:8" x14ac:dyDescent="0.25">
      <c r="A51" s="249">
        <v>42</v>
      </c>
      <c r="B51" s="225"/>
      <c r="C51" s="220">
        <v>42</v>
      </c>
      <c r="D51" s="221" t="s">
        <v>6</v>
      </c>
      <c r="E51" s="210">
        <v>1300</v>
      </c>
      <c r="F51" s="211">
        <v>0</v>
      </c>
      <c r="G51" s="211">
        <v>0</v>
      </c>
      <c r="H51" s="212"/>
    </row>
    <row r="52" spans="1:8" x14ac:dyDescent="0.25">
      <c r="A52" s="300" t="s">
        <v>157</v>
      </c>
      <c r="B52" s="301"/>
      <c r="C52" s="302"/>
      <c r="D52" s="213" t="s">
        <v>69</v>
      </c>
      <c r="E52" s="207">
        <f>E53+E57</f>
        <v>1100</v>
      </c>
      <c r="F52" s="207">
        <f>F53+F57</f>
        <v>800</v>
      </c>
      <c r="G52" s="207">
        <f>G53+G57</f>
        <v>390</v>
      </c>
      <c r="H52" s="208">
        <f t="shared" si="2"/>
        <v>48.75</v>
      </c>
    </row>
    <row r="53" spans="1:8" x14ac:dyDescent="0.25">
      <c r="A53" s="214"/>
      <c r="B53" s="215"/>
      <c r="C53" s="216">
        <v>3</v>
      </c>
      <c r="D53" s="217" t="s">
        <v>4</v>
      </c>
      <c r="E53" s="205">
        <v>1040</v>
      </c>
      <c r="F53" s="205">
        <v>800</v>
      </c>
      <c r="G53" s="205">
        <v>390</v>
      </c>
      <c r="H53" s="206">
        <f t="shared" si="2"/>
        <v>48.75</v>
      </c>
    </row>
    <row r="54" spans="1:8" x14ac:dyDescent="0.25">
      <c r="A54" s="249">
        <v>31</v>
      </c>
      <c r="B54" s="219"/>
      <c r="C54" s="220">
        <v>31</v>
      </c>
      <c r="D54" s="221" t="s">
        <v>5</v>
      </c>
      <c r="E54" s="210"/>
      <c r="F54" s="211"/>
      <c r="G54" s="211"/>
      <c r="H54" s="212"/>
    </row>
    <row r="55" spans="1:8" x14ac:dyDescent="0.25">
      <c r="A55" s="249">
        <v>32</v>
      </c>
      <c r="B55" s="219"/>
      <c r="C55" s="220">
        <v>3211</v>
      </c>
      <c r="D55" s="250" t="s">
        <v>14</v>
      </c>
      <c r="E55" s="210">
        <v>1040</v>
      </c>
      <c r="F55" s="211">
        <v>800</v>
      </c>
      <c r="G55" s="211">
        <v>390</v>
      </c>
      <c r="H55" s="212">
        <f t="shared" si="2"/>
        <v>48.75</v>
      </c>
    </row>
    <row r="56" spans="1:8" x14ac:dyDescent="0.25">
      <c r="A56" s="218">
        <v>3211</v>
      </c>
      <c r="B56" s="219"/>
      <c r="C56" s="220">
        <v>32</v>
      </c>
      <c r="D56" s="221" t="s">
        <v>209</v>
      </c>
      <c r="E56" s="210"/>
      <c r="F56" s="211">
        <v>800</v>
      </c>
      <c r="G56" s="211">
        <v>390</v>
      </c>
      <c r="H56" s="212"/>
    </row>
    <row r="57" spans="1:8" x14ac:dyDescent="0.25">
      <c r="A57" s="222"/>
      <c r="B57" s="223"/>
      <c r="C57" s="216">
        <v>4</v>
      </c>
      <c r="D57" s="217" t="s">
        <v>6</v>
      </c>
      <c r="E57" s="205">
        <f>E58</f>
        <v>60</v>
      </c>
      <c r="F57" s="205">
        <f t="shared" ref="F57:G57" si="4">F58</f>
        <v>0</v>
      </c>
      <c r="G57" s="205">
        <f t="shared" si="4"/>
        <v>0</v>
      </c>
      <c r="H57" s="206">
        <v>0</v>
      </c>
    </row>
    <row r="58" spans="1:8" x14ac:dyDescent="0.25">
      <c r="A58" s="249">
        <v>42</v>
      </c>
      <c r="B58" s="225"/>
      <c r="C58" s="220">
        <v>42</v>
      </c>
      <c r="D58" s="221" t="s">
        <v>6</v>
      </c>
      <c r="E58" s="210">
        <v>60</v>
      </c>
      <c r="F58" s="211"/>
      <c r="G58" s="211">
        <v>0</v>
      </c>
      <c r="H58" s="212"/>
    </row>
    <row r="59" spans="1:8" x14ac:dyDescent="0.25">
      <c r="A59" s="300" t="s">
        <v>158</v>
      </c>
      <c r="B59" s="301"/>
      <c r="C59" s="302"/>
      <c r="D59" s="213" t="s">
        <v>72</v>
      </c>
      <c r="E59" s="207">
        <f>E60+E74</f>
        <v>9040</v>
      </c>
      <c r="F59" s="207">
        <f>F60+F74</f>
        <v>11000</v>
      </c>
      <c r="G59" s="207">
        <f>G60+G74</f>
        <v>7597.58</v>
      </c>
      <c r="H59" s="208">
        <f t="shared" si="2"/>
        <v>69.068909090909088</v>
      </c>
    </row>
    <row r="60" spans="1:8" x14ac:dyDescent="0.25">
      <c r="A60" s="214"/>
      <c r="B60" s="215"/>
      <c r="C60" s="216">
        <v>3</v>
      </c>
      <c r="D60" s="217" t="s">
        <v>4</v>
      </c>
      <c r="E60" s="205">
        <f>E61+E62+E71</f>
        <v>7040</v>
      </c>
      <c r="F60" s="205">
        <f>F61+F62+F71</f>
        <v>6400</v>
      </c>
      <c r="G60" s="205">
        <f>G62+G71</f>
        <v>2644.53</v>
      </c>
      <c r="H60" s="206">
        <f t="shared" si="2"/>
        <v>41.320781250000003</v>
      </c>
    </row>
    <row r="61" spans="1:8" ht="14.25" customHeight="1" x14ac:dyDescent="0.25">
      <c r="A61" s="218"/>
      <c r="B61" s="219"/>
      <c r="C61" s="220">
        <v>31</v>
      </c>
      <c r="D61" s="221" t="s">
        <v>5</v>
      </c>
      <c r="E61" s="226"/>
      <c r="F61" s="227"/>
      <c r="G61" s="227"/>
      <c r="H61" s="212"/>
    </row>
    <row r="62" spans="1:8" x14ac:dyDescent="0.25">
      <c r="A62" s="249">
        <v>32</v>
      </c>
      <c r="B62" s="219"/>
      <c r="C62" s="220">
        <v>32</v>
      </c>
      <c r="D62" s="250" t="s">
        <v>14</v>
      </c>
      <c r="E62" s="226">
        <v>4540</v>
      </c>
      <c r="F62" s="227">
        <v>6300</v>
      </c>
      <c r="G62" s="227">
        <f>G63+G65+G66+G67+G68+G69+G70+G64</f>
        <v>2644.36</v>
      </c>
      <c r="H62" s="212">
        <f>G62/F62*100</f>
        <v>41.973968253968259</v>
      </c>
    </row>
    <row r="63" spans="1:8" x14ac:dyDescent="0.25">
      <c r="A63" s="218">
        <v>3221</v>
      </c>
      <c r="B63" s="219"/>
      <c r="C63" s="220">
        <v>3221</v>
      </c>
      <c r="D63" s="221" t="s">
        <v>170</v>
      </c>
      <c r="E63" s="226"/>
      <c r="F63" s="227"/>
      <c r="G63" s="227">
        <v>206.95</v>
      </c>
      <c r="H63" s="212"/>
    </row>
    <row r="64" spans="1:8" x14ac:dyDescent="0.25">
      <c r="A64" s="218">
        <v>3222</v>
      </c>
      <c r="B64" s="219"/>
      <c r="C64" s="220"/>
      <c r="D64" s="221" t="s">
        <v>93</v>
      </c>
      <c r="E64" s="226"/>
      <c r="F64" s="227"/>
      <c r="G64" s="227">
        <v>59.15</v>
      </c>
      <c r="H64" s="212"/>
    </row>
    <row r="65" spans="1:8" x14ac:dyDescent="0.25">
      <c r="A65" s="218">
        <v>3223</v>
      </c>
      <c r="B65" s="219"/>
      <c r="C65" s="220"/>
      <c r="D65" s="221" t="s">
        <v>94</v>
      </c>
      <c r="E65" s="226"/>
      <c r="F65" s="227"/>
      <c r="G65" s="227">
        <v>401.54</v>
      </c>
      <c r="H65" s="212"/>
    </row>
    <row r="66" spans="1:8" ht="25.5" x14ac:dyDescent="0.25">
      <c r="A66" s="218">
        <v>3224</v>
      </c>
      <c r="B66" s="219"/>
      <c r="C66" s="220"/>
      <c r="D66" s="209" t="s">
        <v>171</v>
      </c>
      <c r="E66" s="226"/>
      <c r="F66" s="227"/>
      <c r="G66" s="227">
        <v>200</v>
      </c>
      <c r="H66" s="212"/>
    </row>
    <row r="67" spans="1:8" x14ac:dyDescent="0.25">
      <c r="A67" s="218">
        <v>3232</v>
      </c>
      <c r="B67" s="219"/>
      <c r="C67" s="220">
        <v>3232</v>
      </c>
      <c r="D67" s="221" t="s">
        <v>175</v>
      </c>
      <c r="E67" s="226"/>
      <c r="F67" s="227"/>
      <c r="G67" s="227">
        <v>1212.5</v>
      </c>
      <c r="H67" s="212"/>
    </row>
    <row r="68" spans="1:8" x14ac:dyDescent="0.25">
      <c r="A68" s="218">
        <v>3234</v>
      </c>
      <c r="B68" s="219"/>
      <c r="C68" s="220"/>
      <c r="D68" s="221" t="s">
        <v>102</v>
      </c>
      <c r="E68" s="226"/>
      <c r="F68" s="227"/>
      <c r="G68" s="227">
        <v>506.04</v>
      </c>
      <c r="H68" s="212"/>
    </row>
    <row r="69" spans="1:8" x14ac:dyDescent="0.25">
      <c r="A69" s="218">
        <v>3294</v>
      </c>
      <c r="B69" s="219"/>
      <c r="C69" s="220"/>
      <c r="D69" s="221" t="s">
        <v>211</v>
      </c>
      <c r="E69" s="226"/>
      <c r="F69" s="227"/>
      <c r="G69" s="227">
        <v>25</v>
      </c>
      <c r="H69" s="212"/>
    </row>
    <row r="70" spans="1:8" x14ac:dyDescent="0.25">
      <c r="A70" s="218">
        <v>3295</v>
      </c>
      <c r="B70" s="219"/>
      <c r="C70" s="220">
        <v>3295</v>
      </c>
      <c r="D70" s="221" t="s">
        <v>111</v>
      </c>
      <c r="E70" s="226"/>
      <c r="F70" s="227"/>
      <c r="G70" s="227">
        <v>33.18</v>
      </c>
      <c r="H70" s="212"/>
    </row>
    <row r="71" spans="1:8" x14ac:dyDescent="0.25">
      <c r="A71" s="249">
        <v>34</v>
      </c>
      <c r="B71" s="219"/>
      <c r="C71" s="220">
        <v>34</v>
      </c>
      <c r="D71" s="250" t="s">
        <v>71</v>
      </c>
      <c r="E71" s="226">
        <v>2500</v>
      </c>
      <c r="F71" s="227">
        <v>100</v>
      </c>
      <c r="G71" s="227">
        <f>G72+G73</f>
        <v>0.17</v>
      </c>
      <c r="H71" s="212">
        <f>G71/F71*100</f>
        <v>0.17</v>
      </c>
    </row>
    <row r="72" spans="1:8" x14ac:dyDescent="0.25">
      <c r="A72" s="218">
        <v>3431</v>
      </c>
      <c r="B72" s="219"/>
      <c r="C72" s="220"/>
      <c r="D72" s="221" t="s">
        <v>114</v>
      </c>
      <c r="E72" s="226"/>
      <c r="F72" s="226"/>
      <c r="G72" s="226">
        <v>0.16</v>
      </c>
      <c r="H72" s="212"/>
    </row>
    <row r="73" spans="1:8" x14ac:dyDescent="0.25">
      <c r="A73" s="218">
        <v>3434</v>
      </c>
      <c r="B73" s="219"/>
      <c r="C73" s="220"/>
      <c r="D73" s="221" t="s">
        <v>212</v>
      </c>
      <c r="E73" s="226"/>
      <c r="F73" s="226"/>
      <c r="G73" s="226">
        <v>0.01</v>
      </c>
      <c r="H73" s="212"/>
    </row>
    <row r="74" spans="1:8" x14ac:dyDescent="0.25">
      <c r="A74" s="251">
        <v>4</v>
      </c>
      <c r="B74" s="223"/>
      <c r="C74" s="216">
        <v>4</v>
      </c>
      <c r="D74" s="217" t="s">
        <v>6</v>
      </c>
      <c r="E74" s="228">
        <f>E75</f>
        <v>2000</v>
      </c>
      <c r="F74" s="228">
        <f>F75+F80</f>
        <v>4600</v>
      </c>
      <c r="G74" s="228">
        <f>G75+G80</f>
        <v>4953.05</v>
      </c>
      <c r="H74" s="206">
        <f t="shared" si="2"/>
        <v>107.67500000000001</v>
      </c>
    </row>
    <row r="75" spans="1:8" x14ac:dyDescent="0.25">
      <c r="A75" s="249">
        <v>42</v>
      </c>
      <c r="B75" s="225"/>
      <c r="C75" s="220">
        <v>45</v>
      </c>
      <c r="D75" s="250" t="s">
        <v>6</v>
      </c>
      <c r="E75" s="226">
        <v>2000</v>
      </c>
      <c r="F75" s="227">
        <v>2000</v>
      </c>
      <c r="G75" s="227">
        <f>G76+G77+G78+G79</f>
        <v>2353.0500000000002</v>
      </c>
      <c r="H75" s="212">
        <f t="shared" si="2"/>
        <v>117.6525</v>
      </c>
    </row>
    <row r="76" spans="1:8" x14ac:dyDescent="0.25">
      <c r="A76" s="218">
        <v>4221</v>
      </c>
      <c r="B76" s="225"/>
      <c r="C76" s="220"/>
      <c r="D76" s="221" t="s">
        <v>213</v>
      </c>
      <c r="E76" s="226"/>
      <c r="F76" s="226"/>
      <c r="G76" s="226">
        <v>1400</v>
      </c>
      <c r="H76" s="212"/>
    </row>
    <row r="77" spans="1:8" x14ac:dyDescent="0.25">
      <c r="A77" s="218">
        <v>4222</v>
      </c>
      <c r="B77" s="225"/>
      <c r="C77" s="220"/>
      <c r="D77" s="221" t="s">
        <v>140</v>
      </c>
      <c r="E77" s="226"/>
      <c r="F77" s="226"/>
      <c r="G77" s="226">
        <v>66.98</v>
      </c>
      <c r="H77" s="212"/>
    </row>
    <row r="78" spans="1:8" x14ac:dyDescent="0.25">
      <c r="A78" s="218">
        <v>4227</v>
      </c>
      <c r="B78" s="225"/>
      <c r="C78" s="220"/>
      <c r="D78" s="221" t="s">
        <v>214</v>
      </c>
      <c r="E78" s="226"/>
      <c r="F78" s="226"/>
      <c r="G78" s="226">
        <v>667.13</v>
      </c>
      <c r="H78" s="212"/>
    </row>
    <row r="79" spans="1:8" x14ac:dyDescent="0.25">
      <c r="A79" s="218">
        <v>4241</v>
      </c>
      <c r="B79" s="225"/>
      <c r="C79" s="220"/>
      <c r="D79" s="221" t="s">
        <v>215</v>
      </c>
      <c r="E79" s="226"/>
      <c r="F79" s="226"/>
      <c r="G79" s="226">
        <v>218.94</v>
      </c>
      <c r="H79" s="212"/>
    </row>
    <row r="80" spans="1:8" x14ac:dyDescent="0.25">
      <c r="A80" s="249">
        <v>45</v>
      </c>
      <c r="B80" s="225"/>
      <c r="C80" s="220"/>
      <c r="D80" s="250" t="s">
        <v>210</v>
      </c>
      <c r="E80" s="226">
        <v>0</v>
      </c>
      <c r="F80" s="226">
        <v>2600</v>
      </c>
      <c r="G80" s="226">
        <v>2600</v>
      </c>
      <c r="H80" s="212">
        <f t="shared" si="2"/>
        <v>100</v>
      </c>
    </row>
    <row r="81" spans="1:8" x14ac:dyDescent="0.25">
      <c r="A81" s="218">
        <v>4541</v>
      </c>
      <c r="B81" s="225"/>
      <c r="C81" s="220"/>
      <c r="D81" s="221" t="s">
        <v>210</v>
      </c>
      <c r="E81" s="226"/>
      <c r="F81" s="226">
        <v>2600</v>
      </c>
      <c r="G81" s="226">
        <v>2600</v>
      </c>
      <c r="H81" s="212">
        <f t="shared" si="2"/>
        <v>100</v>
      </c>
    </row>
    <row r="82" spans="1:8" x14ac:dyDescent="0.25">
      <c r="A82" s="300" t="s">
        <v>159</v>
      </c>
      <c r="B82" s="301"/>
      <c r="C82" s="302"/>
      <c r="D82" s="213" t="s">
        <v>70</v>
      </c>
      <c r="E82" s="229">
        <f>E83+E93</f>
        <v>8587</v>
      </c>
      <c r="F82" s="229">
        <f>F83+F93</f>
        <v>9000</v>
      </c>
      <c r="G82" s="229">
        <f>G83+G93</f>
        <v>7298.95</v>
      </c>
      <c r="H82" s="208">
        <f t="shared" si="2"/>
        <v>81.099444444444444</v>
      </c>
    </row>
    <row r="83" spans="1:8" x14ac:dyDescent="0.25">
      <c r="A83" s="214"/>
      <c r="B83" s="215"/>
      <c r="C83" s="216">
        <v>3</v>
      </c>
      <c r="D83" s="217" t="s">
        <v>4</v>
      </c>
      <c r="E83" s="228">
        <f>E84+E85+E92</f>
        <v>5087</v>
      </c>
      <c r="F83" s="228">
        <f>F84+F85+F92</f>
        <v>8500</v>
      </c>
      <c r="G83" s="228">
        <f>G84+G85+G92</f>
        <v>7298.95</v>
      </c>
      <c r="H83" s="206">
        <f t="shared" si="2"/>
        <v>85.87</v>
      </c>
    </row>
    <row r="84" spans="1:8" x14ac:dyDescent="0.25">
      <c r="A84" s="218"/>
      <c r="B84" s="219"/>
      <c r="C84" s="220">
        <v>31</v>
      </c>
      <c r="D84" s="221" t="s">
        <v>5</v>
      </c>
      <c r="E84" s="226"/>
      <c r="F84" s="227"/>
      <c r="G84" s="227"/>
      <c r="H84" s="212"/>
    </row>
    <row r="85" spans="1:8" x14ac:dyDescent="0.25">
      <c r="A85" s="249">
        <v>32</v>
      </c>
      <c r="B85" s="219"/>
      <c r="C85" s="220">
        <v>32</v>
      </c>
      <c r="D85" s="250" t="s">
        <v>14</v>
      </c>
      <c r="E85" s="226">
        <v>5087</v>
      </c>
      <c r="F85" s="227">
        <v>8500</v>
      </c>
      <c r="G85" s="227">
        <f>G86+G89+G91+G87+G88+G90</f>
        <v>7298.95</v>
      </c>
      <c r="H85" s="212">
        <f t="shared" si="2"/>
        <v>85.87</v>
      </c>
    </row>
    <row r="86" spans="1:8" x14ac:dyDescent="0.25">
      <c r="A86" s="218">
        <v>3211</v>
      </c>
      <c r="B86" s="219"/>
      <c r="C86" s="220">
        <v>3211</v>
      </c>
      <c r="D86" s="221" t="s">
        <v>37</v>
      </c>
      <c r="E86" s="226"/>
      <c r="F86" s="227"/>
      <c r="G86" s="227">
        <v>218</v>
      </c>
      <c r="H86" s="212"/>
    </row>
    <row r="87" spans="1:8" x14ac:dyDescent="0.25">
      <c r="A87" s="218">
        <v>3221</v>
      </c>
      <c r="B87" s="219"/>
      <c r="C87" s="220"/>
      <c r="D87" s="221" t="s">
        <v>170</v>
      </c>
      <c r="E87" s="226"/>
      <c r="F87" s="227"/>
      <c r="G87" s="227">
        <v>330</v>
      </c>
      <c r="H87" s="212"/>
    </row>
    <row r="88" spans="1:8" x14ac:dyDescent="0.25">
      <c r="A88" s="218">
        <v>3222</v>
      </c>
      <c r="B88" s="219"/>
      <c r="C88" s="220"/>
      <c r="D88" s="221" t="s">
        <v>93</v>
      </c>
      <c r="E88" s="226"/>
      <c r="F88" s="227"/>
      <c r="G88" s="227">
        <v>1486.54</v>
      </c>
      <c r="H88" s="212"/>
    </row>
    <row r="89" spans="1:8" x14ac:dyDescent="0.25">
      <c r="A89" s="218">
        <v>3231</v>
      </c>
      <c r="B89" s="219"/>
      <c r="C89" s="220">
        <v>3231</v>
      </c>
      <c r="D89" s="221" t="s">
        <v>174</v>
      </c>
      <c r="E89" s="226"/>
      <c r="F89" s="227"/>
      <c r="G89" s="227">
        <v>2570</v>
      </c>
      <c r="H89" s="212"/>
    </row>
    <row r="90" spans="1:8" x14ac:dyDescent="0.25">
      <c r="A90" s="218">
        <v>3232</v>
      </c>
      <c r="B90" s="219"/>
      <c r="C90" s="220"/>
      <c r="D90" s="221" t="s">
        <v>175</v>
      </c>
      <c r="E90" s="226"/>
      <c r="F90" s="227"/>
      <c r="G90" s="227">
        <v>1064.01</v>
      </c>
      <c r="H90" s="212"/>
    </row>
    <row r="91" spans="1:8" x14ac:dyDescent="0.25">
      <c r="A91" s="218">
        <v>3239</v>
      </c>
      <c r="B91" s="219"/>
      <c r="C91" s="220">
        <v>3239</v>
      </c>
      <c r="D91" s="221" t="s">
        <v>107</v>
      </c>
      <c r="E91" s="226"/>
      <c r="F91" s="227"/>
      <c r="G91" s="227">
        <v>1630.4</v>
      </c>
      <c r="H91" s="212"/>
    </row>
    <row r="92" spans="1:8" x14ac:dyDescent="0.25">
      <c r="A92" s="218"/>
      <c r="B92" s="219"/>
      <c r="C92" s="220">
        <v>34</v>
      </c>
      <c r="D92" s="221" t="s">
        <v>71</v>
      </c>
      <c r="E92" s="226"/>
      <c r="F92" s="227"/>
      <c r="G92" s="227"/>
      <c r="H92" s="212"/>
    </row>
    <row r="93" spans="1:8" x14ac:dyDescent="0.25">
      <c r="A93" s="222"/>
      <c r="B93" s="223"/>
      <c r="C93" s="216">
        <v>4</v>
      </c>
      <c r="D93" s="217" t="s">
        <v>6</v>
      </c>
      <c r="E93" s="228">
        <f>E94</f>
        <v>3500</v>
      </c>
      <c r="F93" s="228">
        <f t="shared" ref="F93:G93" si="5">F94</f>
        <v>500</v>
      </c>
      <c r="G93" s="228">
        <f t="shared" si="5"/>
        <v>0</v>
      </c>
      <c r="H93" s="206">
        <f t="shared" si="2"/>
        <v>0</v>
      </c>
    </row>
    <row r="94" spans="1:8" x14ac:dyDescent="0.25">
      <c r="A94" s="249">
        <v>42</v>
      </c>
      <c r="B94" s="225"/>
      <c r="C94" s="220">
        <v>42</v>
      </c>
      <c r="D94" s="221" t="s">
        <v>6</v>
      </c>
      <c r="E94" s="226">
        <v>3500</v>
      </c>
      <c r="F94" s="227">
        <v>500</v>
      </c>
      <c r="G94" s="227">
        <v>0</v>
      </c>
      <c r="H94" s="212"/>
    </row>
    <row r="95" spans="1:8" x14ac:dyDescent="0.25">
      <c r="A95" s="300" t="s">
        <v>160</v>
      </c>
      <c r="B95" s="301"/>
      <c r="C95" s="302"/>
      <c r="D95" s="213" t="s">
        <v>161</v>
      </c>
      <c r="E95" s="229">
        <f>E96+E111</f>
        <v>598600</v>
      </c>
      <c r="F95" s="229">
        <v>725053</v>
      </c>
      <c r="G95" s="229">
        <f>G96+G111</f>
        <v>722602.97999999986</v>
      </c>
      <c r="H95" s="208">
        <f t="shared" si="2"/>
        <v>99.662090909216275</v>
      </c>
    </row>
    <row r="96" spans="1:8" x14ac:dyDescent="0.25">
      <c r="A96" s="214">
        <v>3</v>
      </c>
      <c r="B96" s="215"/>
      <c r="C96" s="216">
        <v>3</v>
      </c>
      <c r="D96" s="217" t="s">
        <v>4</v>
      </c>
      <c r="E96" s="228">
        <f>E97+E101+E107</f>
        <v>598400</v>
      </c>
      <c r="F96" s="228">
        <f>F97+F101+F107+F109+F111</f>
        <v>725053</v>
      </c>
      <c r="G96" s="228">
        <f>G97+G101+G107+G109</f>
        <v>720474.77999999991</v>
      </c>
      <c r="H96" s="206">
        <f t="shared" si="2"/>
        <v>99.368567539200569</v>
      </c>
    </row>
    <row r="97" spans="1:8" x14ac:dyDescent="0.25">
      <c r="A97" s="249">
        <v>31</v>
      </c>
      <c r="B97" s="219"/>
      <c r="C97" s="220">
        <v>31</v>
      </c>
      <c r="D97" s="250" t="s">
        <v>5</v>
      </c>
      <c r="E97" s="226">
        <v>538650</v>
      </c>
      <c r="F97" s="227">
        <v>658100</v>
      </c>
      <c r="G97" s="227">
        <f>G98+G99+G100</f>
        <v>657621.89999999991</v>
      </c>
      <c r="H97" s="212">
        <f t="shared" si="2"/>
        <v>99.927351466342486</v>
      </c>
    </row>
    <row r="98" spans="1:8" x14ac:dyDescent="0.25">
      <c r="A98" s="218">
        <v>3111</v>
      </c>
      <c r="B98" s="219"/>
      <c r="C98" s="220">
        <v>3111</v>
      </c>
      <c r="D98" s="221" t="s">
        <v>35</v>
      </c>
      <c r="E98" s="226"/>
      <c r="F98" s="227"/>
      <c r="G98" s="227">
        <v>542793.21</v>
      </c>
      <c r="H98" s="212"/>
    </row>
    <row r="99" spans="1:8" x14ac:dyDescent="0.25">
      <c r="A99" s="218">
        <v>3121</v>
      </c>
      <c r="B99" s="219"/>
      <c r="C99" s="220">
        <v>3121</v>
      </c>
      <c r="D99" s="221" t="s">
        <v>86</v>
      </c>
      <c r="E99" s="226"/>
      <c r="F99" s="227"/>
      <c r="G99" s="227">
        <v>26338.13</v>
      </c>
      <c r="H99" s="212"/>
    </row>
    <row r="100" spans="1:8" x14ac:dyDescent="0.25">
      <c r="A100" s="218">
        <v>3132</v>
      </c>
      <c r="B100" s="219"/>
      <c r="C100" s="220">
        <v>3132</v>
      </c>
      <c r="D100" s="221" t="s">
        <v>179</v>
      </c>
      <c r="E100" s="226"/>
      <c r="F100" s="227"/>
      <c r="G100" s="227">
        <v>88490.559999999998</v>
      </c>
      <c r="H100" s="212"/>
    </row>
    <row r="101" spans="1:8" x14ac:dyDescent="0.25">
      <c r="A101" s="249">
        <v>32</v>
      </c>
      <c r="B101" s="219"/>
      <c r="C101" s="220">
        <v>32</v>
      </c>
      <c r="D101" s="250" t="s">
        <v>14</v>
      </c>
      <c r="E101" s="226">
        <v>53750</v>
      </c>
      <c r="F101" s="227">
        <v>57938</v>
      </c>
      <c r="G101" s="227">
        <f>G103+G104+G105+G106+G102</f>
        <v>55956.479999999996</v>
      </c>
      <c r="H101" s="212"/>
    </row>
    <row r="102" spans="1:8" x14ac:dyDescent="0.25">
      <c r="A102" s="218">
        <v>3211</v>
      </c>
      <c r="B102" s="219"/>
      <c r="C102" s="220"/>
      <c r="D102" s="221" t="s">
        <v>217</v>
      </c>
      <c r="E102" s="226"/>
      <c r="F102" s="227"/>
      <c r="G102" s="227">
        <v>229</v>
      </c>
      <c r="H102" s="212"/>
    </row>
    <row r="103" spans="1:8" x14ac:dyDescent="0.25">
      <c r="A103" s="218">
        <v>3212</v>
      </c>
      <c r="B103" s="219"/>
      <c r="C103" s="220">
        <v>3212</v>
      </c>
      <c r="D103" s="221" t="s">
        <v>180</v>
      </c>
      <c r="E103" s="226"/>
      <c r="F103" s="227"/>
      <c r="G103" s="227">
        <v>24732.48</v>
      </c>
      <c r="H103" s="212"/>
    </row>
    <row r="104" spans="1:8" x14ac:dyDescent="0.25">
      <c r="A104" s="218">
        <v>3213</v>
      </c>
      <c r="B104" s="219"/>
      <c r="C104" s="220">
        <v>3213</v>
      </c>
      <c r="D104" s="221" t="s">
        <v>90</v>
      </c>
      <c r="E104" s="226"/>
      <c r="F104" s="227"/>
      <c r="G104" s="227">
        <v>882.85</v>
      </c>
      <c r="H104" s="212"/>
    </row>
    <row r="105" spans="1:8" x14ac:dyDescent="0.25">
      <c r="A105" s="218">
        <v>3222</v>
      </c>
      <c r="B105" s="219"/>
      <c r="C105" s="220">
        <v>3222</v>
      </c>
      <c r="D105" s="221" t="s">
        <v>93</v>
      </c>
      <c r="E105" s="226"/>
      <c r="F105" s="227"/>
      <c r="G105" s="227">
        <v>27956.15</v>
      </c>
      <c r="H105" s="212"/>
    </row>
    <row r="106" spans="1:8" x14ac:dyDescent="0.25">
      <c r="A106" s="218">
        <v>3295</v>
      </c>
      <c r="B106" s="219"/>
      <c r="C106" s="220">
        <v>3295</v>
      </c>
      <c r="D106" s="221" t="s">
        <v>111</v>
      </c>
      <c r="E106" s="226"/>
      <c r="F106" s="227"/>
      <c r="G106" s="227">
        <v>2156</v>
      </c>
      <c r="H106" s="212"/>
    </row>
    <row r="107" spans="1:8" x14ac:dyDescent="0.25">
      <c r="A107" s="249">
        <v>37</v>
      </c>
      <c r="B107" s="219"/>
      <c r="C107" s="220">
        <v>37</v>
      </c>
      <c r="D107" s="250" t="s">
        <v>168</v>
      </c>
      <c r="E107" s="226">
        <v>6000</v>
      </c>
      <c r="F107" s="227">
        <v>8400</v>
      </c>
      <c r="G107" s="227">
        <v>6581.4</v>
      </c>
      <c r="H107" s="212">
        <f t="shared" si="2"/>
        <v>78.349999999999994</v>
      </c>
    </row>
    <row r="108" spans="1:8" x14ac:dyDescent="0.25">
      <c r="A108" s="218">
        <v>3722</v>
      </c>
      <c r="B108" s="219"/>
      <c r="C108" s="220"/>
      <c r="D108" s="221" t="s">
        <v>208</v>
      </c>
      <c r="E108" s="226"/>
      <c r="F108" s="226"/>
      <c r="G108" s="226">
        <v>6581.4</v>
      </c>
      <c r="H108" s="212"/>
    </row>
    <row r="109" spans="1:8" x14ac:dyDescent="0.25">
      <c r="A109" s="249">
        <v>38</v>
      </c>
      <c r="B109" s="219"/>
      <c r="C109" s="220">
        <v>38</v>
      </c>
      <c r="D109" s="250" t="s">
        <v>167</v>
      </c>
      <c r="E109" s="226"/>
      <c r="F109" s="226">
        <v>315</v>
      </c>
      <c r="G109" s="226">
        <v>315</v>
      </c>
      <c r="H109" s="212">
        <f t="shared" si="2"/>
        <v>100</v>
      </c>
    </row>
    <row r="110" spans="1:8" x14ac:dyDescent="0.25">
      <c r="A110" s="218">
        <v>3812</v>
      </c>
      <c r="B110" s="219"/>
      <c r="C110" s="220">
        <v>3812</v>
      </c>
      <c r="D110" s="221" t="s">
        <v>182</v>
      </c>
      <c r="E110" s="226"/>
      <c r="F110" s="226"/>
      <c r="G110" s="226">
        <v>315</v>
      </c>
      <c r="H110" s="212"/>
    </row>
    <row r="111" spans="1:8" x14ac:dyDescent="0.25">
      <c r="A111" s="251">
        <v>4</v>
      </c>
      <c r="B111" s="223"/>
      <c r="C111" s="216">
        <v>4</v>
      </c>
      <c r="D111" s="217" t="s">
        <v>6</v>
      </c>
      <c r="E111" s="228">
        <f>E112</f>
        <v>200</v>
      </c>
      <c r="F111" s="228">
        <f t="shared" ref="F111:G111" si="6">F112</f>
        <v>300</v>
      </c>
      <c r="G111" s="228">
        <f t="shared" si="6"/>
        <v>2128.1999999999998</v>
      </c>
      <c r="H111" s="206">
        <f t="shared" si="2"/>
        <v>709.4</v>
      </c>
    </row>
    <row r="112" spans="1:8" x14ac:dyDescent="0.25">
      <c r="A112" s="249">
        <v>42</v>
      </c>
      <c r="B112" s="225"/>
      <c r="C112" s="220">
        <v>42</v>
      </c>
      <c r="D112" s="250" t="s">
        <v>6</v>
      </c>
      <c r="E112" s="226">
        <v>200</v>
      </c>
      <c r="F112" s="227">
        <v>300</v>
      </c>
      <c r="G112" s="227">
        <v>2128.1999999999998</v>
      </c>
      <c r="H112" s="212">
        <f t="shared" si="2"/>
        <v>709.4</v>
      </c>
    </row>
    <row r="113" spans="1:8" x14ac:dyDescent="0.25">
      <c r="A113" s="218">
        <v>4241</v>
      </c>
      <c r="B113" s="225"/>
      <c r="C113" s="220"/>
      <c r="D113" s="221" t="s">
        <v>215</v>
      </c>
      <c r="E113" s="226"/>
      <c r="F113" s="226"/>
      <c r="G113" s="226">
        <v>2128.1999999999998</v>
      </c>
      <c r="H113" s="212"/>
    </row>
    <row r="114" spans="1:8" x14ac:dyDescent="0.25">
      <c r="A114" s="300" t="s">
        <v>162</v>
      </c>
      <c r="B114" s="301"/>
      <c r="C114" s="302"/>
      <c r="D114" s="213" t="s">
        <v>163</v>
      </c>
      <c r="E114" s="229">
        <f>E115+E127</f>
        <v>4990</v>
      </c>
      <c r="F114" s="229">
        <f>F115+F127</f>
        <v>31000</v>
      </c>
      <c r="G114" s="229">
        <f>G115+G127</f>
        <v>14610.13</v>
      </c>
      <c r="H114" s="208">
        <f t="shared" si="2"/>
        <v>47.129451612903225</v>
      </c>
    </row>
    <row r="115" spans="1:8" x14ac:dyDescent="0.25">
      <c r="A115" s="214">
        <v>3</v>
      </c>
      <c r="B115" s="215"/>
      <c r="C115" s="216">
        <v>3</v>
      </c>
      <c r="D115" s="217" t="s">
        <v>4</v>
      </c>
      <c r="E115" s="228">
        <v>3000</v>
      </c>
      <c r="F115" s="228">
        <f>F116+F120</f>
        <v>29010</v>
      </c>
      <c r="G115" s="228">
        <f>G116+G120</f>
        <v>14174.15</v>
      </c>
      <c r="H115" s="206">
        <f t="shared" si="2"/>
        <v>48.859531196139258</v>
      </c>
    </row>
    <row r="116" spans="1:8" s="232" customFormat="1" x14ac:dyDescent="0.25">
      <c r="A116" s="249">
        <v>31</v>
      </c>
      <c r="B116" s="244"/>
      <c r="C116" s="245"/>
      <c r="D116" s="252" t="s">
        <v>5</v>
      </c>
      <c r="E116" s="243"/>
      <c r="F116" s="247">
        <v>21326.87</v>
      </c>
      <c r="G116" s="247">
        <f>G117+G118+G119</f>
        <v>9692.23</v>
      </c>
      <c r="H116" s="212"/>
    </row>
    <row r="117" spans="1:8" s="232" customFormat="1" x14ac:dyDescent="0.25">
      <c r="A117" s="248">
        <v>3111</v>
      </c>
      <c r="B117" s="244"/>
      <c r="C117" s="245"/>
      <c r="D117" s="246" t="s">
        <v>35</v>
      </c>
      <c r="E117" s="243"/>
      <c r="F117" s="247"/>
      <c r="G117" s="247">
        <v>7804.49</v>
      </c>
      <c r="H117" s="212"/>
    </row>
    <row r="118" spans="1:8" s="232" customFormat="1" x14ac:dyDescent="0.25">
      <c r="A118" s="248">
        <v>3121</v>
      </c>
      <c r="B118" s="244"/>
      <c r="C118" s="245"/>
      <c r="D118" s="246" t="s">
        <v>86</v>
      </c>
      <c r="E118" s="243"/>
      <c r="F118" s="247"/>
      <c r="G118" s="247">
        <v>600</v>
      </c>
      <c r="H118" s="212"/>
    </row>
    <row r="119" spans="1:8" s="232" customFormat="1" x14ac:dyDescent="0.25">
      <c r="A119" s="248">
        <v>3132</v>
      </c>
      <c r="B119" s="244"/>
      <c r="C119" s="245"/>
      <c r="D119" s="246" t="s">
        <v>179</v>
      </c>
      <c r="E119" s="243"/>
      <c r="F119" s="247"/>
      <c r="G119" s="247">
        <v>1287.74</v>
      </c>
      <c r="H119" s="212"/>
    </row>
    <row r="120" spans="1:8" x14ac:dyDescent="0.25">
      <c r="A120" s="249">
        <v>32</v>
      </c>
      <c r="B120" s="219"/>
      <c r="C120" s="220">
        <v>32</v>
      </c>
      <c r="D120" s="250" t="s">
        <v>14</v>
      </c>
      <c r="E120" s="226">
        <v>3000</v>
      </c>
      <c r="F120" s="227">
        <v>7683.13</v>
      </c>
      <c r="G120" s="227">
        <f>G121+G122+G123+G124+G125</f>
        <v>4481.92</v>
      </c>
      <c r="H120" s="212">
        <f t="shared" si="2"/>
        <v>58.334558962297919</v>
      </c>
    </row>
    <row r="121" spans="1:8" x14ac:dyDescent="0.25">
      <c r="A121" s="218">
        <v>3212</v>
      </c>
      <c r="B121" s="219"/>
      <c r="C121" s="220"/>
      <c r="D121" s="221" t="s">
        <v>180</v>
      </c>
      <c r="E121" s="226"/>
      <c r="F121" s="227"/>
      <c r="G121" s="227">
        <v>59.39</v>
      </c>
      <c r="H121" s="212"/>
    </row>
    <row r="122" spans="1:8" x14ac:dyDescent="0.25">
      <c r="A122" s="218">
        <v>3224</v>
      </c>
      <c r="B122" s="219"/>
      <c r="C122" s="220"/>
      <c r="D122" s="221" t="s">
        <v>216</v>
      </c>
      <c r="E122" s="226"/>
      <c r="F122" s="227"/>
      <c r="G122" s="227">
        <v>3403.13</v>
      </c>
      <c r="H122" s="212"/>
    </row>
    <row r="123" spans="1:8" x14ac:dyDescent="0.25">
      <c r="A123" s="218">
        <v>3231</v>
      </c>
      <c r="B123" s="219"/>
      <c r="C123" s="220"/>
      <c r="D123" s="221" t="s">
        <v>174</v>
      </c>
      <c r="E123" s="226"/>
      <c r="F123" s="227"/>
      <c r="G123" s="227">
        <v>650</v>
      </c>
      <c r="H123" s="212"/>
    </row>
    <row r="124" spans="1:8" x14ac:dyDescent="0.25">
      <c r="A124" s="218">
        <v>3236</v>
      </c>
      <c r="B124" s="219"/>
      <c r="C124" s="220"/>
      <c r="D124" s="221" t="s">
        <v>176</v>
      </c>
      <c r="E124" s="226"/>
      <c r="F124" s="227"/>
      <c r="G124" s="227">
        <v>69.400000000000006</v>
      </c>
      <c r="H124" s="212"/>
    </row>
    <row r="125" spans="1:8" x14ac:dyDescent="0.25">
      <c r="A125" s="218">
        <v>3239</v>
      </c>
      <c r="B125" s="219"/>
      <c r="C125" s="220">
        <v>3239</v>
      </c>
      <c r="D125" s="209" t="s">
        <v>107</v>
      </c>
      <c r="E125" s="226"/>
      <c r="F125" s="227"/>
      <c r="G125" s="227">
        <v>300</v>
      </c>
      <c r="H125" s="212"/>
    </row>
    <row r="126" spans="1:8" x14ac:dyDescent="0.25">
      <c r="A126" s="249">
        <v>34</v>
      </c>
      <c r="B126" s="219"/>
      <c r="C126" s="220">
        <v>34</v>
      </c>
      <c r="D126" s="250" t="s">
        <v>71</v>
      </c>
      <c r="E126" s="226"/>
      <c r="F126" s="227"/>
      <c r="G126" s="227"/>
      <c r="H126" s="212"/>
    </row>
    <row r="127" spans="1:8" x14ac:dyDescent="0.25">
      <c r="A127" s="251">
        <v>4</v>
      </c>
      <c r="B127" s="223"/>
      <c r="C127" s="216">
        <v>4</v>
      </c>
      <c r="D127" s="217" t="s">
        <v>6</v>
      </c>
      <c r="E127" s="228">
        <f>E128</f>
        <v>1990</v>
      </c>
      <c r="F127" s="228">
        <f t="shared" ref="F127" si="7">F128</f>
        <v>1990</v>
      </c>
      <c r="G127" s="228">
        <v>435.98</v>
      </c>
      <c r="H127" s="206">
        <f t="shared" si="2"/>
        <v>21.90854271356784</v>
      </c>
    </row>
    <row r="128" spans="1:8" x14ac:dyDescent="0.25">
      <c r="A128" s="249">
        <v>42</v>
      </c>
      <c r="B128" s="225"/>
      <c r="C128" s="220">
        <v>42</v>
      </c>
      <c r="D128" s="250" t="s">
        <v>6</v>
      </c>
      <c r="E128" s="226">
        <v>1990</v>
      </c>
      <c r="F128" s="227">
        <v>1990</v>
      </c>
      <c r="G128" s="227"/>
      <c r="H128" s="212"/>
    </row>
    <row r="129" spans="1:8" x14ac:dyDescent="0.25">
      <c r="A129" s="218">
        <v>4221</v>
      </c>
      <c r="B129" s="225"/>
      <c r="C129" s="220"/>
      <c r="D129" s="221" t="s">
        <v>117</v>
      </c>
      <c r="E129" s="226">
        <v>1990</v>
      </c>
      <c r="F129" s="226">
        <v>1990</v>
      </c>
      <c r="G129" s="226">
        <v>435.98</v>
      </c>
      <c r="H129" s="206">
        <f t="shared" si="2"/>
        <v>21.90854271356784</v>
      </c>
    </row>
    <row r="130" spans="1:8" x14ac:dyDescent="0.25">
      <c r="A130" s="300" t="s">
        <v>155</v>
      </c>
      <c r="B130" s="301"/>
      <c r="C130" s="302"/>
      <c r="D130" s="213" t="s">
        <v>164</v>
      </c>
      <c r="E130" s="229">
        <f>E131+E136</f>
        <v>3165</v>
      </c>
      <c r="F130" s="229">
        <f>F131+F136</f>
        <v>2605</v>
      </c>
      <c r="G130" s="229">
        <f>G131+G136</f>
        <v>1232</v>
      </c>
      <c r="H130" s="208">
        <f t="shared" si="2"/>
        <v>47.293666026871399</v>
      </c>
    </row>
    <row r="131" spans="1:8" x14ac:dyDescent="0.25">
      <c r="A131" s="214">
        <v>3</v>
      </c>
      <c r="B131" s="215"/>
      <c r="C131" s="216">
        <v>3</v>
      </c>
      <c r="D131" s="217" t="s">
        <v>4</v>
      </c>
      <c r="E131" s="228">
        <f>E132+E133+E135</f>
        <v>3165</v>
      </c>
      <c r="F131" s="228">
        <f>F132+F133+F135</f>
        <v>2605</v>
      </c>
      <c r="G131" s="228">
        <v>1232</v>
      </c>
      <c r="H131" s="206">
        <f t="shared" si="2"/>
        <v>47.293666026871399</v>
      </c>
    </row>
    <row r="132" spans="1:8" x14ac:dyDescent="0.25">
      <c r="A132" s="218"/>
      <c r="B132" s="219"/>
      <c r="C132" s="220">
        <v>31</v>
      </c>
      <c r="D132" s="221" t="s">
        <v>5</v>
      </c>
      <c r="E132" s="226"/>
      <c r="F132" s="227"/>
      <c r="G132" s="227"/>
      <c r="H132" s="212"/>
    </row>
    <row r="133" spans="1:8" x14ac:dyDescent="0.25">
      <c r="A133" s="249">
        <v>32</v>
      </c>
      <c r="B133" s="219"/>
      <c r="C133" s="220">
        <v>32</v>
      </c>
      <c r="D133" s="250" t="s">
        <v>14</v>
      </c>
      <c r="E133" s="226">
        <v>3165</v>
      </c>
      <c r="F133" s="227">
        <v>2605</v>
      </c>
      <c r="G133" s="227"/>
      <c r="H133" s="212"/>
    </row>
    <row r="134" spans="1:8" x14ac:dyDescent="0.25">
      <c r="A134" s="218">
        <v>3211</v>
      </c>
      <c r="B134" s="219"/>
      <c r="C134" s="220">
        <v>3211</v>
      </c>
      <c r="D134" s="221" t="s">
        <v>183</v>
      </c>
      <c r="E134" s="226"/>
      <c r="F134" s="227"/>
      <c r="G134" s="227">
        <v>1232</v>
      </c>
      <c r="H134" s="212"/>
    </row>
    <row r="135" spans="1:8" x14ac:dyDescent="0.25">
      <c r="A135" s="218"/>
      <c r="B135" s="219"/>
      <c r="C135" s="220">
        <v>34</v>
      </c>
      <c r="D135" s="221" t="s">
        <v>71</v>
      </c>
      <c r="E135" s="226"/>
      <c r="F135" s="227"/>
      <c r="G135" s="227"/>
      <c r="H135" s="212"/>
    </row>
    <row r="136" spans="1:8" x14ac:dyDescent="0.25">
      <c r="A136" s="222"/>
      <c r="B136" s="223"/>
      <c r="C136" s="216">
        <v>4</v>
      </c>
      <c r="D136" s="217" t="s">
        <v>6</v>
      </c>
      <c r="E136" s="228">
        <f>E137</f>
        <v>0</v>
      </c>
      <c r="F136" s="228">
        <f t="shared" ref="F136:G136" si="8">F137</f>
        <v>0</v>
      </c>
      <c r="G136" s="228">
        <f t="shared" si="8"/>
        <v>0</v>
      </c>
      <c r="H136" s="206">
        <v>0</v>
      </c>
    </row>
    <row r="137" spans="1:8" x14ac:dyDescent="0.25">
      <c r="A137" s="224"/>
      <c r="B137" s="225"/>
      <c r="C137" s="220">
        <v>42</v>
      </c>
      <c r="D137" s="221" t="s">
        <v>6</v>
      </c>
      <c r="E137" s="226">
        <v>0</v>
      </c>
      <c r="F137" s="227">
        <v>0</v>
      </c>
      <c r="G137" s="227">
        <v>0</v>
      </c>
      <c r="H137" s="212"/>
    </row>
    <row r="140" spans="1:8" x14ac:dyDescent="0.25">
      <c r="A140" s="314"/>
      <c r="B140" s="314"/>
      <c r="C140" s="314"/>
      <c r="D140" s="314"/>
      <c r="F140" s="314" t="s">
        <v>229</v>
      </c>
      <c r="G140" s="314"/>
    </row>
    <row r="141" spans="1:8" x14ac:dyDescent="0.25">
      <c r="F141" s="314" t="s">
        <v>230</v>
      </c>
      <c r="G141" s="314"/>
    </row>
  </sheetData>
  <sheetProtection algorithmName="SHA-512" hashValue="TKM/AJ57Guq94yUYmw2TlJbWuC1XizSAKGOk+H9YBytTjnFy/bkPpK8J3lzcyib4lgXWHrxoBVL6+dzt0Jvhaw==" saltValue="5ZYNPaTtL7aQqH7icYX/hQ==" spinCount="100000" sheet="1" objects="1" scenarios="1" selectLockedCells="1" selectUnlockedCells="1"/>
  <mergeCells count="17">
    <mergeCell ref="F140:G140"/>
    <mergeCell ref="A140:D140"/>
    <mergeCell ref="F141:G141"/>
    <mergeCell ref="A114:C114"/>
    <mergeCell ref="A130:C130"/>
    <mergeCell ref="A95:C95"/>
    <mergeCell ref="A5:H5"/>
    <mergeCell ref="A82:C82"/>
    <mergeCell ref="A2:H2"/>
    <mergeCell ref="A4:H4"/>
    <mergeCell ref="A6:D6"/>
    <mergeCell ref="A7:D7"/>
    <mergeCell ref="A8:C8"/>
    <mergeCell ref="A9:C9"/>
    <mergeCell ref="A35:C35"/>
    <mergeCell ref="A52:C52"/>
    <mergeCell ref="A59:C5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POSEBNI DIO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Računovodstvo_Tuhelj</cp:lastModifiedBy>
  <cp:lastPrinted>2025-03-25T09:31:23Z</cp:lastPrinted>
  <dcterms:created xsi:type="dcterms:W3CDTF">2022-08-12T12:51:27Z</dcterms:created>
  <dcterms:modified xsi:type="dcterms:W3CDTF">2025-03-25T12:34:08Z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